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kumenti\PLANOVI\PLAN 2024-2026\"/>
    </mc:Choice>
  </mc:AlternateContent>
  <bookViews>
    <workbookView xWindow="0" yWindow="0" windowWidth="28800" windowHeight="12435"/>
  </bookViews>
  <sheets>
    <sheet name="SAŽETAK" sheetId="8" r:id="rId1"/>
    <sheet name="_Račun_prihoda_i_rashoda" sheetId="2" r:id="rId2"/>
    <sheet name="Prihodi i rashodi po izvorima" sheetId="9" r:id="rId3"/>
    <sheet name="Rashodi_prema_funkcijskoj_kl" sheetId="4" r:id="rId4"/>
    <sheet name="Račun_financiranja" sheetId="5" r:id="rId5"/>
    <sheet name="Račun financiranja po izvorima" sheetId="10" r:id="rId6"/>
    <sheet name="POSEBNI_DIO" sheetId="6" r:id="rId7"/>
    <sheet name="List1" sheetId="3" r:id="rId8"/>
    <sheet name="List2" sheetId="7" r:id="rId9"/>
  </sheets>
  <definedNames>
    <definedName name="_xlnm.Print_Titles" localSheetId="6">POSEBNI_DIO!$5:$5</definedName>
    <definedName name="_xlnm.Print_Area" localSheetId="1">_Račun_prihoda_i_rashoda!$A$1:$J$119</definedName>
    <definedName name="_xlnm.Print_Area" localSheetId="6">POSEBNI_DIO!$A$1:$I$479</definedName>
    <definedName name="_xlnm.Print_Area" localSheetId="4">Račun_financiranja!$A$1:$J$14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8" l="1"/>
  <c r="H12" i="8"/>
  <c r="H13" i="8"/>
  <c r="D31" i="9"/>
  <c r="D12" i="9"/>
  <c r="F479" i="6"/>
  <c r="G479" i="6"/>
  <c r="H479" i="6"/>
  <c r="I479" i="6"/>
  <c r="E479" i="6"/>
  <c r="E53" i="6"/>
  <c r="F53" i="6"/>
  <c r="F52" i="6" s="1"/>
  <c r="F51" i="6" s="1"/>
  <c r="F49" i="6" s="1"/>
  <c r="G53" i="6"/>
  <c r="I53" i="6" s="1"/>
  <c r="H53" i="6"/>
  <c r="H54" i="6"/>
  <c r="I54" i="6"/>
  <c r="E59" i="6"/>
  <c r="E58" i="6" s="1"/>
  <c r="E57" i="6" s="1"/>
  <c r="E55" i="6" s="1"/>
  <c r="E56" i="6" s="1"/>
  <c r="F59" i="6"/>
  <c r="F58" i="6" s="1"/>
  <c r="F57" i="6" s="1"/>
  <c r="F55" i="6" s="1"/>
  <c r="F56" i="6" s="1"/>
  <c r="G59" i="6"/>
  <c r="I59" i="6" s="1"/>
  <c r="H60" i="6"/>
  <c r="I60" i="6"/>
  <c r="E52" i="6"/>
  <c r="E51" i="6" s="1"/>
  <c r="E49" i="6" s="1"/>
  <c r="H59" i="6" l="1"/>
  <c r="G52" i="6"/>
  <c r="G51" i="6" s="1"/>
  <c r="G58" i="6"/>
  <c r="I58" i="6" s="1"/>
  <c r="F50" i="6"/>
  <c r="F48" i="6"/>
  <c r="E50" i="6"/>
  <c r="E48" i="6"/>
  <c r="H52" i="6"/>
  <c r="I52" i="6"/>
  <c r="F19" i="9"/>
  <c r="E19" i="9"/>
  <c r="I152" i="6"/>
  <c r="H152" i="6"/>
  <c r="I151" i="6"/>
  <c r="H151" i="6"/>
  <c r="G150" i="6"/>
  <c r="H150" i="6" s="1"/>
  <c r="F150" i="6"/>
  <c r="F149" i="6" s="1"/>
  <c r="E150" i="6"/>
  <c r="E149" i="6" s="1"/>
  <c r="H148" i="6"/>
  <c r="F147" i="6"/>
  <c r="E147" i="6"/>
  <c r="I146" i="6"/>
  <c r="H146" i="6"/>
  <c r="G145" i="6"/>
  <c r="H145" i="6" s="1"/>
  <c r="F145" i="6"/>
  <c r="E145" i="6"/>
  <c r="I144" i="6"/>
  <c r="F143" i="6"/>
  <c r="E143" i="6"/>
  <c r="G57" i="6" l="1"/>
  <c r="H58" i="6"/>
  <c r="I51" i="6"/>
  <c r="G49" i="6"/>
  <c r="H51" i="6"/>
  <c r="G149" i="6"/>
  <c r="I149" i="6" s="1"/>
  <c r="I145" i="6"/>
  <c r="F142" i="6"/>
  <c r="F141" i="6" s="1"/>
  <c r="F139" i="6" s="1"/>
  <c r="F140" i="6" s="1"/>
  <c r="E142" i="6"/>
  <c r="E141" i="6" s="1"/>
  <c r="E139" i="6" s="1"/>
  <c r="E140" i="6" s="1"/>
  <c r="I150" i="6"/>
  <c r="G143" i="6"/>
  <c r="H144" i="6"/>
  <c r="I148" i="6"/>
  <c r="H149" i="6"/>
  <c r="G147" i="6"/>
  <c r="H424" i="6"/>
  <c r="I424" i="6"/>
  <c r="H440" i="6"/>
  <c r="I440" i="6"/>
  <c r="E428" i="6"/>
  <c r="I57" i="6" l="1"/>
  <c r="G55" i="6"/>
  <c r="H57" i="6"/>
  <c r="G50" i="6"/>
  <c r="I49" i="6"/>
  <c r="H49" i="6"/>
  <c r="I147" i="6"/>
  <c r="H147" i="6"/>
  <c r="H143" i="6"/>
  <c r="G142" i="6"/>
  <c r="I143" i="6"/>
  <c r="I443" i="6"/>
  <c r="I442" i="6" s="1"/>
  <c r="H443" i="6"/>
  <c r="H442" i="6" s="1"/>
  <c r="G442" i="6"/>
  <c r="F442" i="6"/>
  <c r="E442" i="6"/>
  <c r="G440" i="6"/>
  <c r="F440" i="6"/>
  <c r="E440" i="6"/>
  <c r="I439" i="6"/>
  <c r="H439" i="6"/>
  <c r="G438" i="6"/>
  <c r="H438" i="6" s="1"/>
  <c r="F438" i="6"/>
  <c r="E438" i="6"/>
  <c r="I436" i="6"/>
  <c r="I435" i="6" s="1"/>
  <c r="H436" i="6"/>
  <c r="H435" i="6" s="1"/>
  <c r="G435" i="6"/>
  <c r="F435" i="6"/>
  <c r="E435" i="6"/>
  <c r="I433" i="6"/>
  <c r="I432" i="6" s="1"/>
  <c r="H433" i="6"/>
  <c r="H432" i="6" s="1"/>
  <c r="G432" i="6"/>
  <c r="F432" i="6"/>
  <c r="E432" i="6"/>
  <c r="I55" i="6" l="1"/>
  <c r="G56" i="6"/>
  <c r="H55" i="6"/>
  <c r="G48" i="6"/>
  <c r="H48" i="6" s="1"/>
  <c r="I50" i="6"/>
  <c r="H50" i="6"/>
  <c r="I438" i="6"/>
  <c r="I431" i="6" s="1"/>
  <c r="I430" i="6" s="1"/>
  <c r="I429" i="6" s="1"/>
  <c r="G431" i="6"/>
  <c r="G430" i="6" s="1"/>
  <c r="G429" i="6" s="1"/>
  <c r="I142" i="6"/>
  <c r="G141" i="6"/>
  <c r="H142" i="6"/>
  <c r="H431" i="6"/>
  <c r="H430" i="6" s="1"/>
  <c r="H429" i="6" s="1"/>
  <c r="F431" i="6"/>
  <c r="F430" i="6" s="1"/>
  <c r="F429" i="6" s="1"/>
  <c r="E431" i="6"/>
  <c r="E430" i="6" s="1"/>
  <c r="E429" i="6" s="1"/>
  <c r="I83" i="2"/>
  <c r="J83" i="2" s="1"/>
  <c r="J82" i="2" s="1"/>
  <c r="G82" i="2"/>
  <c r="H82" i="2"/>
  <c r="F82" i="2"/>
  <c r="G419" i="6"/>
  <c r="G19" i="2"/>
  <c r="H19" i="2"/>
  <c r="I19" i="2"/>
  <c r="J19" i="2"/>
  <c r="F19" i="2"/>
  <c r="I48" i="6" l="1"/>
  <c r="H56" i="6"/>
  <c r="I56" i="6"/>
  <c r="I82" i="2"/>
  <c r="H141" i="6"/>
  <c r="I141" i="6"/>
  <c r="G139" i="6"/>
  <c r="J35" i="2"/>
  <c r="I39" i="2"/>
  <c r="G140" i="6" l="1"/>
  <c r="H139" i="6"/>
  <c r="I139" i="6"/>
  <c r="F28" i="8"/>
  <c r="E36" i="9"/>
  <c r="F36" i="9"/>
  <c r="E41" i="9"/>
  <c r="F41" i="9"/>
  <c r="F22" i="9"/>
  <c r="E22" i="9"/>
  <c r="F17" i="9"/>
  <c r="E17" i="9"/>
  <c r="I140" i="6" l="1"/>
  <c r="H140" i="6"/>
  <c r="C38" i="9" l="1"/>
  <c r="D41" i="9"/>
  <c r="C41" i="9"/>
  <c r="B41" i="9"/>
  <c r="F40" i="9"/>
  <c r="E40" i="9"/>
  <c r="F39" i="9"/>
  <c r="E39" i="9"/>
  <c r="D39" i="9"/>
  <c r="C39" i="9"/>
  <c r="B39" i="9"/>
  <c r="F37" i="9"/>
  <c r="E37" i="9"/>
  <c r="D36" i="9"/>
  <c r="C36" i="9"/>
  <c r="B36" i="9"/>
  <c r="F35" i="9"/>
  <c r="E35" i="9"/>
  <c r="D34" i="9"/>
  <c r="E34" i="9" s="1"/>
  <c r="C34" i="9"/>
  <c r="B34" i="9"/>
  <c r="F33" i="9"/>
  <c r="E33" i="9"/>
  <c r="D32" i="9"/>
  <c r="F32" i="9" s="1"/>
  <c r="C32" i="9"/>
  <c r="B32" i="9"/>
  <c r="F31" i="9"/>
  <c r="E31" i="9"/>
  <c r="D30" i="9"/>
  <c r="F30" i="9" s="1"/>
  <c r="C30" i="9"/>
  <c r="B30" i="9"/>
  <c r="C17" i="9"/>
  <c r="F12" i="9"/>
  <c r="F14" i="9"/>
  <c r="F15" i="9"/>
  <c r="F16" i="9"/>
  <c r="F18" i="9"/>
  <c r="F21" i="9"/>
  <c r="E12" i="9"/>
  <c r="E14" i="9"/>
  <c r="E15" i="9"/>
  <c r="E16" i="9"/>
  <c r="E18" i="9"/>
  <c r="E21" i="9"/>
  <c r="C22" i="9"/>
  <c r="D22" i="9"/>
  <c r="C20" i="9"/>
  <c r="D20" i="9"/>
  <c r="F20" i="9" s="1"/>
  <c r="D17" i="9"/>
  <c r="C15" i="9"/>
  <c r="D15" i="9"/>
  <c r="C13" i="9"/>
  <c r="D13" i="9"/>
  <c r="F13" i="9" s="1"/>
  <c r="C11" i="9"/>
  <c r="D11" i="9"/>
  <c r="E11" i="9" s="1"/>
  <c r="B10" i="9"/>
  <c r="B22" i="9"/>
  <c r="B20" i="9"/>
  <c r="B17" i="9"/>
  <c r="B15" i="9"/>
  <c r="B13" i="9"/>
  <c r="B11" i="9"/>
  <c r="B29" i="9" l="1"/>
  <c r="F10" i="9"/>
  <c r="F34" i="9"/>
  <c r="F29" i="9"/>
  <c r="D29" i="9"/>
  <c r="E20" i="9"/>
  <c r="E13" i="9"/>
  <c r="D10" i="9"/>
  <c r="F11" i="9"/>
  <c r="C29" i="9"/>
  <c r="E32" i="9"/>
  <c r="E30" i="9"/>
  <c r="E29" i="9" s="1"/>
  <c r="C10" i="9"/>
  <c r="G51" i="2"/>
  <c r="H51" i="2"/>
  <c r="F51" i="2"/>
  <c r="G93" i="2"/>
  <c r="G84" i="2"/>
  <c r="G56" i="2"/>
  <c r="F93" i="2"/>
  <c r="F56" i="2"/>
  <c r="G105" i="2"/>
  <c r="F110" i="2"/>
  <c r="F106" i="2"/>
  <c r="F105" i="2" s="1"/>
  <c r="F112" i="2"/>
  <c r="F90" i="2"/>
  <c r="F84" i="2" s="1"/>
  <c r="E10" i="9" l="1"/>
  <c r="I166" i="6" l="1"/>
  <c r="H166" i="6"/>
  <c r="F37" i="8" l="1"/>
  <c r="G34" i="8"/>
  <c r="G37" i="8" s="1"/>
  <c r="H34" i="8" s="1"/>
  <c r="H37" i="8" s="1"/>
  <c r="I34" i="8" s="1"/>
  <c r="I37" i="8" s="1"/>
  <c r="J34" i="8" s="1"/>
  <c r="J37" i="8" s="1"/>
  <c r="J21" i="8"/>
  <c r="I21" i="8"/>
  <c r="H21" i="8"/>
  <c r="G21" i="8"/>
  <c r="F21" i="8"/>
  <c r="J11" i="8"/>
  <c r="I11" i="8"/>
  <c r="H11" i="8"/>
  <c r="G11" i="8"/>
  <c r="F11" i="8"/>
  <c r="J8" i="8"/>
  <c r="I8" i="8"/>
  <c r="H8" i="8"/>
  <c r="G8" i="8"/>
  <c r="G14" i="8" s="1"/>
  <c r="F8" i="8"/>
  <c r="F14" i="8" s="1"/>
  <c r="J14" i="8" l="1"/>
  <c r="J22" i="8" s="1"/>
  <c r="J28" i="8" s="1"/>
  <c r="J29" i="8" s="1"/>
  <c r="I14" i="8"/>
  <c r="I22" i="8" s="1"/>
  <c r="I28" i="8" s="1"/>
  <c r="I29" i="8" s="1"/>
  <c r="H14" i="8"/>
  <c r="H22" i="8" s="1"/>
  <c r="H28" i="8" s="1"/>
  <c r="H29" i="8" s="1"/>
  <c r="F22" i="8"/>
  <c r="F29" i="8"/>
  <c r="G22" i="8"/>
  <c r="G28" i="8" s="1"/>
  <c r="G29" i="8" s="1"/>
  <c r="I477" i="6" l="1"/>
  <c r="H477" i="6"/>
  <c r="I476" i="6"/>
  <c r="H476" i="6"/>
  <c r="G475" i="6"/>
  <c r="I475" i="6" s="1"/>
  <c r="F475" i="6"/>
  <c r="E475" i="6"/>
  <c r="I474" i="6"/>
  <c r="H474" i="6"/>
  <c r="I473" i="6"/>
  <c r="H473" i="6"/>
  <c r="G472" i="6"/>
  <c r="H472" i="6" s="1"/>
  <c r="F472" i="6"/>
  <c r="E472" i="6"/>
  <c r="I471" i="6"/>
  <c r="H471" i="6"/>
  <c r="I470" i="6"/>
  <c r="H470" i="6"/>
  <c r="G469" i="6"/>
  <c r="I469" i="6" s="1"/>
  <c r="F469" i="6"/>
  <c r="E469" i="6"/>
  <c r="E468" i="6" l="1"/>
  <c r="E467" i="6" s="1"/>
  <c r="E465" i="6" s="1"/>
  <c r="F468" i="6"/>
  <c r="F467" i="6" s="1"/>
  <c r="F465" i="6" s="1"/>
  <c r="I472" i="6"/>
  <c r="H475" i="6"/>
  <c r="G468" i="6"/>
  <c r="G467" i="6" s="1"/>
  <c r="G465" i="6" s="1"/>
  <c r="H469" i="6"/>
  <c r="F466" i="6" l="1"/>
  <c r="E466" i="6"/>
  <c r="I467" i="6"/>
  <c r="I468" i="6"/>
  <c r="H467" i="6"/>
  <c r="G466" i="6"/>
  <c r="H466" i="6" s="1"/>
  <c r="H468" i="6"/>
  <c r="I465" i="6"/>
  <c r="H465" i="6"/>
  <c r="I466" i="6" l="1"/>
  <c r="G390" i="6"/>
  <c r="G344" i="6" l="1"/>
  <c r="G270" i="6" l="1"/>
  <c r="G103" i="6" l="1"/>
  <c r="I181" i="6" l="1"/>
  <c r="F180" i="6"/>
  <c r="E180" i="6"/>
  <c r="I179" i="6"/>
  <c r="H179" i="6"/>
  <c r="G178" i="6"/>
  <c r="I178" i="6" s="1"/>
  <c r="F178" i="6"/>
  <c r="E178" i="6"/>
  <c r="E36" i="6"/>
  <c r="E419" i="6"/>
  <c r="E210" i="6"/>
  <c r="E224" i="6"/>
  <c r="E353" i="6"/>
  <c r="F356" i="6"/>
  <c r="E356" i="6"/>
  <c r="F344" i="6"/>
  <c r="E344" i="6"/>
  <c r="F177" i="6" l="1"/>
  <c r="F176" i="6" s="1"/>
  <c r="F175" i="6" s="1"/>
  <c r="F174" i="6" s="1"/>
  <c r="F173" i="6" s="1"/>
  <c r="E177" i="6"/>
  <c r="E176" i="6" s="1"/>
  <c r="E175" i="6" s="1"/>
  <c r="E174" i="6" s="1"/>
  <c r="E173" i="6" s="1"/>
  <c r="H178" i="6"/>
  <c r="G180" i="6"/>
  <c r="H181" i="6"/>
  <c r="I294" i="6"/>
  <c r="H293" i="6"/>
  <c r="F292" i="6"/>
  <c r="F291" i="6" s="1"/>
  <c r="E292" i="6"/>
  <c r="E291" i="6" s="1"/>
  <c r="H180" i="6" l="1"/>
  <c r="I180" i="6"/>
  <c r="G177" i="6"/>
  <c r="I293" i="6"/>
  <c r="H294" i="6"/>
  <c r="G292" i="6"/>
  <c r="F164" i="6"/>
  <c r="E164" i="6"/>
  <c r="H177" i="6" l="1"/>
  <c r="G176" i="6"/>
  <c r="G175" i="6" s="1"/>
  <c r="G174" i="6" s="1"/>
  <c r="I177" i="6"/>
  <c r="G291" i="6"/>
  <c r="I292" i="6"/>
  <c r="H292" i="6"/>
  <c r="G173" i="6" l="1"/>
  <c r="H173" i="6" s="1"/>
  <c r="I173" i="6" s="1"/>
  <c r="H174" i="6"/>
  <c r="I174" i="6" s="1"/>
  <c r="I176" i="6"/>
  <c r="H176" i="6"/>
  <c r="H291" i="6"/>
  <c r="I291" i="6"/>
  <c r="I29" i="2"/>
  <c r="J29" i="2"/>
  <c r="G29" i="2"/>
  <c r="H29" i="2"/>
  <c r="F29" i="2"/>
  <c r="G39" i="2"/>
  <c r="G38" i="2" s="1"/>
  <c r="G35" i="2"/>
  <c r="G34" i="2" s="1"/>
  <c r="G32" i="2"/>
  <c r="G26" i="2"/>
  <c r="G25" i="2" s="1"/>
  <c r="G22" i="2"/>
  <c r="G21" i="2" s="1"/>
  <c r="G17" i="2"/>
  <c r="G14" i="2"/>
  <c r="G12" i="2"/>
  <c r="I12" i="2"/>
  <c r="F13" i="4"/>
  <c r="F19" i="4"/>
  <c r="E13" i="4"/>
  <c r="E19" i="4"/>
  <c r="I45" i="6"/>
  <c r="I204" i="6"/>
  <c r="I207" i="6"/>
  <c r="I215" i="6"/>
  <c r="I217" i="6"/>
  <c r="I241" i="6"/>
  <c r="I244" i="6"/>
  <c r="I254" i="6"/>
  <c r="I271" i="6"/>
  <c r="I274" i="6"/>
  <c r="I283" i="6"/>
  <c r="I290" i="6"/>
  <c r="I319" i="6"/>
  <c r="I378" i="6"/>
  <c r="I394" i="6"/>
  <c r="H45" i="6"/>
  <c r="H204" i="6"/>
  <c r="H207" i="6"/>
  <c r="H215" i="6"/>
  <c r="H217" i="6"/>
  <c r="H241" i="6"/>
  <c r="H244" i="6"/>
  <c r="H254" i="6"/>
  <c r="H271" i="6"/>
  <c r="H274" i="6"/>
  <c r="H283" i="6"/>
  <c r="H290" i="6"/>
  <c r="H319" i="6"/>
  <c r="H378" i="6"/>
  <c r="H394" i="6"/>
  <c r="F460" i="6"/>
  <c r="F458" i="6"/>
  <c r="F456" i="6"/>
  <c r="F453" i="6"/>
  <c r="F451" i="6"/>
  <c r="F449" i="6"/>
  <c r="F426" i="6"/>
  <c r="F424" i="6"/>
  <c r="F422" i="6"/>
  <c r="F419" i="6"/>
  <c r="F416" i="6"/>
  <c r="F410" i="6"/>
  <c r="F408" i="6"/>
  <c r="F403" i="6"/>
  <c r="F401" i="6"/>
  <c r="F395" i="6"/>
  <c r="F389" i="6"/>
  <c r="F383" i="6"/>
  <c r="F377" i="6"/>
  <c r="F370" i="6"/>
  <c r="F367" i="6"/>
  <c r="F364" i="6"/>
  <c r="F358" i="6"/>
  <c r="F353" i="6"/>
  <c r="F346" i="6"/>
  <c r="F340" i="6"/>
  <c r="F336" i="6"/>
  <c r="F328" i="6"/>
  <c r="F327" i="6" s="1"/>
  <c r="F326" i="6" s="1"/>
  <c r="F322" i="6"/>
  <c r="F321" i="6" s="1"/>
  <c r="F318" i="6"/>
  <c r="F316" i="6"/>
  <c r="F312" i="6"/>
  <c r="F310" i="6"/>
  <c r="F307" i="6"/>
  <c r="F301" i="6"/>
  <c r="F300" i="6" s="1"/>
  <c r="F299" i="6" s="1"/>
  <c r="F298" i="6" s="1"/>
  <c r="F296" i="6"/>
  <c r="F295" i="6" s="1"/>
  <c r="F284" i="6"/>
  <c r="F276" i="6"/>
  <c r="F269" i="6"/>
  <c r="F265" i="6"/>
  <c r="F255" i="6"/>
  <c r="F246" i="6"/>
  <c r="F239" i="6"/>
  <c r="F235" i="6"/>
  <c r="F230" i="6"/>
  <c r="F229" i="6" s="1"/>
  <c r="F226" i="6"/>
  <c r="F225" i="6" s="1"/>
  <c r="F218" i="6"/>
  <c r="F209" i="6"/>
  <c r="F202" i="6"/>
  <c r="F198" i="6"/>
  <c r="F194" i="6"/>
  <c r="F193" i="6" s="1"/>
  <c r="F187" i="6"/>
  <c r="F186" i="6" s="1"/>
  <c r="F185" i="6" s="1"/>
  <c r="F183" i="6" s="1"/>
  <c r="F171" i="6"/>
  <c r="F170" i="6" s="1"/>
  <c r="F169" i="6" s="1"/>
  <c r="F167" i="6" s="1"/>
  <c r="F168" i="6" s="1"/>
  <c r="F163" i="6"/>
  <c r="F162" i="6" s="1"/>
  <c r="F160" i="6" s="1"/>
  <c r="F161" i="6" s="1"/>
  <c r="F157" i="6"/>
  <c r="F156" i="6" s="1"/>
  <c r="F155" i="6" s="1"/>
  <c r="F153" i="6" s="1"/>
  <c r="F154" i="6" s="1"/>
  <c r="F136" i="6"/>
  <c r="F135" i="6" s="1"/>
  <c r="F133" i="6"/>
  <c r="F131" i="6"/>
  <c r="F129" i="6"/>
  <c r="F122" i="6"/>
  <c r="F121" i="6" s="1"/>
  <c r="F119" i="6"/>
  <c r="F117" i="6"/>
  <c r="F115" i="6"/>
  <c r="F108" i="6"/>
  <c r="F107" i="6" s="1"/>
  <c r="F105" i="6"/>
  <c r="F103" i="6"/>
  <c r="F101" i="6"/>
  <c r="F95" i="6"/>
  <c r="F94" i="6" s="1"/>
  <c r="F93" i="6" s="1"/>
  <c r="F91" i="6" s="1"/>
  <c r="F92" i="6" s="1"/>
  <c r="F89" i="6"/>
  <c r="F88" i="6" s="1"/>
  <c r="F82" i="6"/>
  <c r="F81" i="6" s="1"/>
  <c r="F80" i="6" s="1"/>
  <c r="F78" i="6" s="1"/>
  <c r="F76" i="6"/>
  <c r="F74" i="6"/>
  <c r="F70" i="6"/>
  <c r="F66" i="6"/>
  <c r="F46" i="6"/>
  <c r="F44" i="6"/>
  <c r="G44" i="6"/>
  <c r="F38" i="6"/>
  <c r="F37" i="6" s="1"/>
  <c r="F31" i="6"/>
  <c r="F22" i="6"/>
  <c r="F16" i="6"/>
  <c r="F11" i="6"/>
  <c r="E194" i="6"/>
  <c r="E193" i="6" s="1"/>
  <c r="G11" i="2" l="1"/>
  <c r="F79" i="6"/>
  <c r="F352" i="6"/>
  <c r="F400" i="6"/>
  <c r="F399" i="6" s="1"/>
  <c r="F398" i="6" s="1"/>
  <c r="F10" i="6"/>
  <c r="F9" i="6" s="1"/>
  <c r="F7" i="6" s="1"/>
  <c r="F8" i="6" s="1"/>
  <c r="F388" i="6"/>
  <c r="F387" i="6" s="1"/>
  <c r="F386" i="6" s="1"/>
  <c r="F264" i="6"/>
  <c r="F263" i="6" s="1"/>
  <c r="F262" i="6" s="1"/>
  <c r="F306" i="6"/>
  <c r="F415" i="6"/>
  <c r="F414" i="6" s="1"/>
  <c r="F413" i="6" s="1"/>
  <c r="F412" i="6" s="1"/>
  <c r="F455" i="6"/>
  <c r="F100" i="6"/>
  <c r="F114" i="6"/>
  <c r="F113" i="6" s="1"/>
  <c r="F111" i="6" s="1"/>
  <c r="F112" i="6" s="1"/>
  <c r="F43" i="6"/>
  <c r="F42" i="6" s="1"/>
  <c r="F40" i="6" s="1"/>
  <c r="F41" i="6" s="1"/>
  <c r="F65" i="6"/>
  <c r="F64" i="6" s="1"/>
  <c r="F62" i="6" s="1"/>
  <c r="F128" i="6"/>
  <c r="F127" i="6" s="1"/>
  <c r="F125" i="6" s="1"/>
  <c r="F126" i="6" s="1"/>
  <c r="F197" i="6"/>
  <c r="F192" i="6" s="1"/>
  <c r="F191" i="6" s="1"/>
  <c r="F324" i="6"/>
  <c r="F325" i="6"/>
  <c r="F184" i="6"/>
  <c r="F182" i="6"/>
  <c r="I44" i="6"/>
  <c r="H44" i="6"/>
  <c r="F315" i="6"/>
  <c r="F335" i="6"/>
  <c r="F334" i="6" s="1"/>
  <c r="F363" i="6"/>
  <c r="F362" i="6" s="1"/>
  <c r="F361" i="6" s="1"/>
  <c r="F234" i="6"/>
  <c r="F233" i="6" s="1"/>
  <c r="F232" i="6" s="1"/>
  <c r="F376" i="6"/>
  <c r="F375" i="6" s="1"/>
  <c r="F374" i="6" s="1"/>
  <c r="F351" i="6"/>
  <c r="F350" i="6" s="1"/>
  <c r="F407" i="6"/>
  <c r="F406" i="6" s="1"/>
  <c r="F448" i="6"/>
  <c r="F99" i="6"/>
  <c r="F97" i="6" s="1"/>
  <c r="F98" i="6" s="1"/>
  <c r="G28" i="2"/>
  <c r="F159" i="6"/>
  <c r="F87" i="6"/>
  <c r="F85" i="6" s="1"/>
  <c r="F86" i="6" s="1"/>
  <c r="C18" i="4"/>
  <c r="C16" i="4"/>
  <c r="C14" i="4"/>
  <c r="C12" i="4"/>
  <c r="G115" i="2"/>
  <c r="G114" i="2" s="1"/>
  <c r="G111" i="2"/>
  <c r="G104" i="2"/>
  <c r="G101" i="2"/>
  <c r="G100" i="2" s="1"/>
  <c r="G97" i="2"/>
  <c r="G96" i="2" s="1"/>
  <c r="G92" i="2"/>
  <c r="G72" i="2"/>
  <c r="G65" i="2"/>
  <c r="G60" i="2"/>
  <c r="G54" i="2"/>
  <c r="G50" i="2"/>
  <c r="G103" i="2" l="1"/>
  <c r="G59" i="2"/>
  <c r="F61" i="6"/>
  <c r="G10" i="2"/>
  <c r="G42" i="2" s="1"/>
  <c r="F305" i="6"/>
  <c r="F304" i="6" s="1"/>
  <c r="F373" i="6"/>
  <c r="F405" i="6"/>
  <c r="F397" i="6"/>
  <c r="F447" i="6"/>
  <c r="F445" i="6" s="1"/>
  <c r="F446" i="6" s="1"/>
  <c r="F190" i="6"/>
  <c r="F333" i="6"/>
  <c r="F332" i="6"/>
  <c r="F349" i="6"/>
  <c r="F6" i="6"/>
  <c r="C11" i="4"/>
  <c r="C10" i="4" s="1"/>
  <c r="F12" i="4"/>
  <c r="E12" i="4"/>
  <c r="E18" i="4"/>
  <c r="F18" i="4"/>
  <c r="G49" i="2"/>
  <c r="F63" i="6"/>
  <c r="F303" i="6" l="1"/>
  <c r="G119" i="2"/>
  <c r="I46" i="7"/>
  <c r="H46" i="7"/>
  <c r="I45" i="7"/>
  <c r="H45" i="7"/>
  <c r="I44" i="7"/>
  <c r="H44" i="7"/>
  <c r="G44" i="7"/>
  <c r="I43" i="7"/>
  <c r="H43" i="7"/>
  <c r="I42" i="7"/>
  <c r="H42" i="7"/>
  <c r="I41" i="7"/>
  <c r="H41" i="7"/>
  <c r="I40" i="7"/>
  <c r="H40" i="7"/>
  <c r="I39" i="7"/>
  <c r="H39" i="7"/>
  <c r="G39" i="7"/>
  <c r="I38" i="7"/>
  <c r="H38" i="7"/>
  <c r="G38" i="7"/>
  <c r="G42" i="7" s="1"/>
  <c r="I37" i="7"/>
  <c r="H37" i="7"/>
  <c r="G37" i="7"/>
  <c r="I36" i="7"/>
  <c r="H36" i="7"/>
  <c r="I35" i="7"/>
  <c r="H35" i="7"/>
  <c r="G35" i="7"/>
  <c r="I34" i="7"/>
  <c r="H34" i="7"/>
  <c r="G34" i="7"/>
  <c r="I33" i="7"/>
  <c r="H33" i="7"/>
  <c r="I32" i="7"/>
  <c r="H32" i="7"/>
  <c r="G32" i="7"/>
  <c r="G31" i="7" s="1"/>
  <c r="I31" i="7"/>
  <c r="H31" i="7"/>
  <c r="I30" i="7"/>
  <c r="H30" i="7"/>
  <c r="G30" i="7"/>
  <c r="I29" i="7"/>
  <c r="H29" i="7"/>
  <c r="I28" i="7"/>
  <c r="H28" i="7"/>
  <c r="G28" i="7"/>
  <c r="G27" i="7" s="1"/>
  <c r="I27" i="7"/>
  <c r="H27" i="7"/>
  <c r="I26" i="7"/>
  <c r="H26" i="7"/>
  <c r="I25" i="7"/>
  <c r="H25" i="7"/>
  <c r="I24" i="7"/>
  <c r="H24" i="7"/>
  <c r="I23" i="7"/>
  <c r="H23" i="7"/>
  <c r="G23" i="7"/>
  <c r="I22" i="7"/>
  <c r="H22" i="7"/>
  <c r="I21" i="7"/>
  <c r="H21" i="7"/>
  <c r="G21" i="7"/>
  <c r="I20" i="7"/>
  <c r="H20" i="7"/>
  <c r="I19" i="7"/>
  <c r="H19" i="7"/>
  <c r="G19" i="7"/>
  <c r="G11" i="7" s="1"/>
  <c r="I18" i="7"/>
  <c r="H18" i="7"/>
  <c r="I17" i="7"/>
  <c r="H17" i="7"/>
  <c r="I16" i="7"/>
  <c r="H16" i="7"/>
  <c r="I15" i="7"/>
  <c r="H15" i="7"/>
  <c r="G15" i="7"/>
  <c r="G18" i="7" s="1"/>
  <c r="I14" i="7"/>
  <c r="H14" i="7"/>
  <c r="G14" i="7"/>
  <c r="I13" i="7"/>
  <c r="H13" i="7"/>
  <c r="I12" i="7"/>
  <c r="H12" i="7"/>
  <c r="I11" i="7"/>
  <c r="H11" i="7"/>
  <c r="I10" i="7"/>
  <c r="H10" i="7"/>
  <c r="E460" i="6"/>
  <c r="E458" i="6"/>
  <c r="E456" i="6"/>
  <c r="E453" i="6"/>
  <c r="E451" i="6"/>
  <c r="E449" i="6"/>
  <c r="E426" i="6"/>
  <c r="E424" i="6"/>
  <c r="E422" i="6"/>
  <c r="E416" i="6"/>
  <c r="E410" i="6"/>
  <c r="E408" i="6"/>
  <c r="E403" i="6"/>
  <c r="E401" i="6"/>
  <c r="E395" i="6"/>
  <c r="E389" i="6"/>
  <c r="E383" i="6"/>
  <c r="E377" i="6"/>
  <c r="E370" i="6"/>
  <c r="E367" i="6"/>
  <c r="E364" i="6"/>
  <c r="E358" i="6"/>
  <c r="E352" i="6" s="1"/>
  <c r="G356" i="6"/>
  <c r="E346" i="6"/>
  <c r="E340" i="6"/>
  <c r="E336" i="6"/>
  <c r="E328" i="6"/>
  <c r="E327" i="6" s="1"/>
  <c r="E326" i="6" s="1"/>
  <c r="E322" i="6"/>
  <c r="E321" i="6" s="1"/>
  <c r="E318" i="6"/>
  <c r="E316" i="6"/>
  <c r="E312" i="6"/>
  <c r="E310" i="6"/>
  <c r="E307" i="6"/>
  <c r="E301" i="6"/>
  <c r="E300" i="6" s="1"/>
  <c r="E299" i="6" s="1"/>
  <c r="E298" i="6" s="1"/>
  <c r="E296" i="6"/>
  <c r="E295" i="6" s="1"/>
  <c r="E284" i="6"/>
  <c r="E276" i="6"/>
  <c r="E269" i="6"/>
  <c r="E265" i="6"/>
  <c r="E255" i="6"/>
  <c r="E246" i="6"/>
  <c r="E239" i="6"/>
  <c r="E235" i="6"/>
  <c r="E230" i="6"/>
  <c r="E229" i="6" s="1"/>
  <c r="E226" i="6"/>
  <c r="E225" i="6" s="1"/>
  <c r="E218" i="6"/>
  <c r="E209" i="6"/>
  <c r="E202" i="6"/>
  <c r="E198" i="6"/>
  <c r="E187" i="6"/>
  <c r="E186" i="6" s="1"/>
  <c r="E185" i="6" s="1"/>
  <c r="E183" i="6" s="1"/>
  <c r="E171" i="6"/>
  <c r="E170" i="6" s="1"/>
  <c r="E169" i="6" s="1"/>
  <c r="E167" i="6" s="1"/>
  <c r="E168" i="6" s="1"/>
  <c r="G164" i="6"/>
  <c r="E163" i="6"/>
  <c r="E162" i="6" s="1"/>
  <c r="E160" i="6" s="1"/>
  <c r="E157" i="6"/>
  <c r="E156" i="6" s="1"/>
  <c r="E136" i="6"/>
  <c r="E135" i="6" s="1"/>
  <c r="E133" i="6"/>
  <c r="E131" i="6"/>
  <c r="E129" i="6"/>
  <c r="E122" i="6"/>
  <c r="E121" i="6" s="1"/>
  <c r="E119" i="6"/>
  <c r="E117" i="6"/>
  <c r="E115" i="6"/>
  <c r="E108" i="6"/>
  <c r="E107" i="6" s="1"/>
  <c r="E105" i="6"/>
  <c r="E103" i="6"/>
  <c r="E101" i="6"/>
  <c r="E95" i="6"/>
  <c r="E94" i="6" s="1"/>
  <c r="E93" i="6" s="1"/>
  <c r="E91" i="6" s="1"/>
  <c r="E92" i="6" s="1"/>
  <c r="E89" i="6"/>
  <c r="E88" i="6" s="1"/>
  <c r="E87" i="6" s="1"/>
  <c r="E85" i="6" s="1"/>
  <c r="E86" i="6" s="1"/>
  <c r="E82" i="6"/>
  <c r="E81" i="6" s="1"/>
  <c r="E80" i="6" s="1"/>
  <c r="E78" i="6" s="1"/>
  <c r="E79" i="6" s="1"/>
  <c r="E76" i="6"/>
  <c r="E74" i="6"/>
  <c r="E70" i="6"/>
  <c r="E66" i="6"/>
  <c r="E46" i="6"/>
  <c r="E44" i="6"/>
  <c r="E38" i="6"/>
  <c r="E37" i="6" s="1"/>
  <c r="E31" i="6"/>
  <c r="E22" i="6"/>
  <c r="E16" i="6"/>
  <c r="E11" i="6"/>
  <c r="B18" i="4"/>
  <c r="B16" i="4"/>
  <c r="B14" i="4"/>
  <c r="F115" i="2"/>
  <c r="F114" i="2" s="1"/>
  <c r="F111" i="2"/>
  <c r="H105" i="2"/>
  <c r="F101" i="2"/>
  <c r="F100" i="2" s="1"/>
  <c r="F97" i="2"/>
  <c r="F96" i="2" s="1"/>
  <c r="H93" i="2"/>
  <c r="F92" i="2"/>
  <c r="H84" i="2"/>
  <c r="F72" i="2"/>
  <c r="F65" i="2"/>
  <c r="F60" i="2"/>
  <c r="H56" i="2"/>
  <c r="F54" i="2"/>
  <c r="F50" i="2" s="1"/>
  <c r="H39" i="2"/>
  <c r="F39" i="2"/>
  <c r="H35" i="2"/>
  <c r="F35" i="2"/>
  <c r="F34" i="2" s="1"/>
  <c r="H32" i="2"/>
  <c r="F32" i="2"/>
  <c r="H26" i="2"/>
  <c r="H25" i="2" s="1"/>
  <c r="F26" i="2"/>
  <c r="F25" i="2" s="1"/>
  <c r="F22" i="2"/>
  <c r="F21" i="2" s="1"/>
  <c r="H17" i="2"/>
  <c r="F17" i="2"/>
  <c r="I14" i="2"/>
  <c r="H14" i="2"/>
  <c r="H12" i="2"/>
  <c r="F12" i="2"/>
  <c r="F59" i="2" l="1"/>
  <c r="H11" i="2"/>
  <c r="F49" i="2"/>
  <c r="E415" i="6"/>
  <c r="E414" i="6" s="1"/>
  <c r="E413" i="6" s="1"/>
  <c r="E407" i="6"/>
  <c r="E406" i="6" s="1"/>
  <c r="E405" i="6" s="1"/>
  <c r="E335" i="6"/>
  <c r="E334" i="6" s="1"/>
  <c r="E400" i="6"/>
  <c r="E399" i="6" s="1"/>
  <c r="E398" i="6" s="1"/>
  <c r="E376" i="6"/>
  <c r="E375" i="6" s="1"/>
  <c r="E374" i="6" s="1"/>
  <c r="E351" i="6"/>
  <c r="E350" i="6" s="1"/>
  <c r="E100" i="6"/>
  <c r="E99" i="6" s="1"/>
  <c r="E97" i="6" s="1"/>
  <c r="E98" i="6" s="1"/>
  <c r="E114" i="6"/>
  <c r="E113" i="6" s="1"/>
  <c r="E111" i="6" s="1"/>
  <c r="E112" i="6" s="1"/>
  <c r="E128" i="6"/>
  <c r="E127" i="6" s="1"/>
  <c r="E125" i="6" s="1"/>
  <c r="E126" i="6" s="1"/>
  <c r="E455" i="6"/>
  <c r="E197" i="6"/>
  <c r="E192" i="6" s="1"/>
  <c r="E10" i="6"/>
  <c r="E9" i="6" s="1"/>
  <c r="E7" i="6" s="1"/>
  <c r="E8" i="6" s="1"/>
  <c r="E65" i="6"/>
  <c r="E64" i="6" s="1"/>
  <c r="E62" i="6" s="1"/>
  <c r="E363" i="6"/>
  <c r="E362" i="6" s="1"/>
  <c r="E361" i="6" s="1"/>
  <c r="H13" i="6"/>
  <c r="I13" i="6"/>
  <c r="H21" i="6"/>
  <c r="I21" i="6"/>
  <c r="I24" i="6"/>
  <c r="H24" i="6"/>
  <c r="I28" i="6"/>
  <c r="H28" i="6"/>
  <c r="I33" i="6"/>
  <c r="H33" i="6"/>
  <c r="I68" i="6"/>
  <c r="H68" i="6"/>
  <c r="I317" i="6"/>
  <c r="H317" i="6"/>
  <c r="G316" i="6"/>
  <c r="H331" i="6"/>
  <c r="I331" i="6"/>
  <c r="I341" i="6"/>
  <c r="H341" i="6"/>
  <c r="G340" i="6"/>
  <c r="I359" i="6"/>
  <c r="G358" i="6"/>
  <c r="H359" i="6"/>
  <c r="G383" i="6"/>
  <c r="H384" i="6"/>
  <c r="I384" i="6"/>
  <c r="H393" i="6"/>
  <c r="I393" i="6"/>
  <c r="I420" i="6"/>
  <c r="I419" i="6" s="1"/>
  <c r="H420" i="6"/>
  <c r="H419" i="6" s="1"/>
  <c r="I462" i="6"/>
  <c r="H462" i="6"/>
  <c r="I463" i="6"/>
  <c r="H463" i="6"/>
  <c r="I464" i="6"/>
  <c r="H464" i="6"/>
  <c r="I27" i="6"/>
  <c r="H27" i="6"/>
  <c r="I96" i="6"/>
  <c r="H96" i="6"/>
  <c r="G95" i="6"/>
  <c r="I116" i="6"/>
  <c r="G115" i="6"/>
  <c r="H116" i="6"/>
  <c r="I130" i="6"/>
  <c r="H130" i="6"/>
  <c r="G129" i="6"/>
  <c r="E182" i="6"/>
  <c r="E184" i="6"/>
  <c r="I259" i="6"/>
  <c r="H259" i="6"/>
  <c r="H267" i="6"/>
  <c r="I267" i="6"/>
  <c r="I282" i="6"/>
  <c r="H282" i="6"/>
  <c r="I286" i="6"/>
  <c r="H286" i="6"/>
  <c r="I313" i="6"/>
  <c r="H313" i="6"/>
  <c r="G312" i="6"/>
  <c r="I330" i="6"/>
  <c r="H330" i="6"/>
  <c r="I345" i="6"/>
  <c r="H345" i="6"/>
  <c r="I357" i="6"/>
  <c r="H357" i="6"/>
  <c r="I372" i="6"/>
  <c r="H372" i="6"/>
  <c r="I382" i="6"/>
  <c r="H382" i="6"/>
  <c r="E448" i="6"/>
  <c r="G453" i="6"/>
  <c r="H454" i="6"/>
  <c r="I454" i="6"/>
  <c r="I461" i="6"/>
  <c r="H461" i="6"/>
  <c r="G460" i="6"/>
  <c r="I18" i="6"/>
  <c r="H18" i="6"/>
  <c r="I19" i="6"/>
  <c r="H19" i="6"/>
  <c r="I26" i="6"/>
  <c r="H26" i="6"/>
  <c r="H30" i="6"/>
  <c r="I30" i="6"/>
  <c r="I35" i="6"/>
  <c r="H35" i="6"/>
  <c r="I39" i="6"/>
  <c r="H39" i="6"/>
  <c r="G38" i="6"/>
  <c r="I71" i="6"/>
  <c r="H71" i="6"/>
  <c r="G70" i="6"/>
  <c r="I84" i="6"/>
  <c r="H84" i="6"/>
  <c r="I110" i="6"/>
  <c r="H110" i="6"/>
  <c r="I124" i="6"/>
  <c r="H124" i="6"/>
  <c r="G187" i="6"/>
  <c r="I188" i="6"/>
  <c r="H188" i="6"/>
  <c r="I212" i="6"/>
  <c r="H212" i="6"/>
  <c r="I220" i="6"/>
  <c r="H220" i="6"/>
  <c r="I224" i="6"/>
  <c r="H224" i="6"/>
  <c r="I238" i="6"/>
  <c r="H238" i="6"/>
  <c r="I242" i="6"/>
  <c r="H242" i="6"/>
  <c r="I245" i="6"/>
  <c r="H245" i="6"/>
  <c r="I247" i="6"/>
  <c r="G246" i="6"/>
  <c r="H247" i="6"/>
  <c r="I252" i="6"/>
  <c r="H252" i="6"/>
  <c r="I258" i="6"/>
  <c r="H258" i="6"/>
  <c r="I266" i="6"/>
  <c r="H266" i="6"/>
  <c r="G265" i="6"/>
  <c r="I272" i="6"/>
  <c r="H272" i="6"/>
  <c r="I275" i="6"/>
  <c r="H275" i="6"/>
  <c r="I277" i="6"/>
  <c r="H277" i="6"/>
  <c r="G276" i="6"/>
  <c r="I281" i="6"/>
  <c r="H281" i="6"/>
  <c r="I285" i="6"/>
  <c r="H285" i="6"/>
  <c r="G284" i="6"/>
  <c r="I289" i="6"/>
  <c r="H289" i="6"/>
  <c r="E306" i="6"/>
  <c r="I309" i="6"/>
  <c r="H309" i="6"/>
  <c r="I311" i="6"/>
  <c r="G310" i="6"/>
  <c r="H311" i="6"/>
  <c r="G318" i="6"/>
  <c r="H320" i="6"/>
  <c r="I320" i="6"/>
  <c r="I323" i="6"/>
  <c r="G322" i="6"/>
  <c r="H323" i="6"/>
  <c r="I329" i="6"/>
  <c r="H329" i="6"/>
  <c r="G328" i="6"/>
  <c r="I338" i="6"/>
  <c r="H338" i="6"/>
  <c r="I355" i="6"/>
  <c r="H355" i="6"/>
  <c r="I365" i="6"/>
  <c r="H365" i="6"/>
  <c r="G364" i="6"/>
  <c r="I366" i="6"/>
  <c r="H366" i="6"/>
  <c r="I371" i="6"/>
  <c r="G370" i="6"/>
  <c r="H371" i="6"/>
  <c r="H381" i="6"/>
  <c r="I381" i="6"/>
  <c r="E388" i="6"/>
  <c r="E387" i="6" s="1"/>
  <c r="E386" i="6" s="1"/>
  <c r="I391" i="6"/>
  <c r="H391" i="6"/>
  <c r="I396" i="6"/>
  <c r="G395" i="6"/>
  <c r="H396" i="6"/>
  <c r="I404" i="6"/>
  <c r="G403" i="6"/>
  <c r="H404" i="6"/>
  <c r="I409" i="6"/>
  <c r="H409" i="6"/>
  <c r="G408" i="6"/>
  <c r="I411" i="6"/>
  <c r="G410" i="6"/>
  <c r="H411" i="6"/>
  <c r="I417" i="6"/>
  <c r="I416" i="6" s="1"/>
  <c r="G416" i="6"/>
  <c r="H417" i="6"/>
  <c r="H416" i="6" s="1"/>
  <c r="I450" i="6"/>
  <c r="G449" i="6"/>
  <c r="H450" i="6"/>
  <c r="I73" i="6"/>
  <c r="H73" i="6"/>
  <c r="H75" i="6"/>
  <c r="I75" i="6"/>
  <c r="G74" i="6"/>
  <c r="I104" i="6"/>
  <c r="H104" i="6"/>
  <c r="I106" i="6"/>
  <c r="H106" i="6"/>
  <c r="G105" i="6"/>
  <c r="I118" i="6"/>
  <c r="H118" i="6"/>
  <c r="G117" i="6"/>
  <c r="I120" i="6"/>
  <c r="H120" i="6"/>
  <c r="G119" i="6"/>
  <c r="I165" i="6"/>
  <c r="H165" i="6"/>
  <c r="I195" i="6"/>
  <c r="H195" i="6"/>
  <c r="G194" i="6"/>
  <c r="I199" i="6"/>
  <c r="H199" i="6"/>
  <c r="G198" i="6"/>
  <c r="I200" i="6"/>
  <c r="H200" i="6"/>
  <c r="I205" i="6"/>
  <c r="H205" i="6"/>
  <c r="I208" i="6"/>
  <c r="H208" i="6"/>
  <c r="I210" i="6"/>
  <c r="G209" i="6"/>
  <c r="H210" i="6"/>
  <c r="I214" i="6"/>
  <c r="H214" i="6"/>
  <c r="I222" i="6"/>
  <c r="H222" i="6"/>
  <c r="I228" i="6"/>
  <c r="H228" i="6"/>
  <c r="I231" i="6"/>
  <c r="H231" i="6"/>
  <c r="G230" i="6"/>
  <c r="I236" i="6"/>
  <c r="H236" i="6"/>
  <c r="G235" i="6"/>
  <c r="I250" i="6"/>
  <c r="H250" i="6"/>
  <c r="I256" i="6"/>
  <c r="H256" i="6"/>
  <c r="G255" i="6"/>
  <c r="I260" i="6"/>
  <c r="H260" i="6"/>
  <c r="I279" i="6"/>
  <c r="H279" i="6"/>
  <c r="I287" i="6"/>
  <c r="H287" i="6"/>
  <c r="I302" i="6"/>
  <c r="H302" i="6"/>
  <c r="G301" i="6"/>
  <c r="I314" i="6"/>
  <c r="H314" i="6"/>
  <c r="I342" i="6"/>
  <c r="H342" i="6"/>
  <c r="I348" i="6"/>
  <c r="H348" i="6"/>
  <c r="I12" i="6"/>
  <c r="H12" i="6"/>
  <c r="G11" i="6"/>
  <c r="I20" i="6"/>
  <c r="H20" i="6"/>
  <c r="I23" i="6"/>
  <c r="H23" i="6"/>
  <c r="G22" i="6"/>
  <c r="I32" i="6"/>
  <c r="H32" i="6"/>
  <c r="G31" i="6"/>
  <c r="I36" i="6"/>
  <c r="H36" i="6"/>
  <c r="E43" i="6"/>
  <c r="E42" i="6" s="1"/>
  <c r="E40" i="6" s="1"/>
  <c r="E41" i="6" s="1"/>
  <c r="I47" i="6"/>
  <c r="H47" i="6"/>
  <c r="G46" i="6"/>
  <c r="H67" i="6"/>
  <c r="G66" i="6"/>
  <c r="I67" i="6"/>
  <c r="I72" i="6"/>
  <c r="H72" i="6"/>
  <c r="I102" i="6"/>
  <c r="H102" i="6"/>
  <c r="G101" i="6"/>
  <c r="G131" i="6"/>
  <c r="I132" i="6"/>
  <c r="H132" i="6"/>
  <c r="I134" i="6"/>
  <c r="H134" i="6"/>
  <c r="G133" i="6"/>
  <c r="I137" i="6"/>
  <c r="H137" i="6"/>
  <c r="G136" i="6"/>
  <c r="I138" i="6"/>
  <c r="H138" i="6"/>
  <c r="I158" i="6"/>
  <c r="H158" i="6"/>
  <c r="G157" i="6"/>
  <c r="I213" i="6"/>
  <c r="H213" i="6"/>
  <c r="I216" i="6"/>
  <c r="H216" i="6"/>
  <c r="I221" i="6"/>
  <c r="H221" i="6"/>
  <c r="I227" i="6"/>
  <c r="H227" i="6"/>
  <c r="G226" i="6"/>
  <c r="I240" i="6"/>
  <c r="H240" i="6"/>
  <c r="G239" i="6"/>
  <c r="I243" i="6"/>
  <c r="H243" i="6"/>
  <c r="I248" i="6"/>
  <c r="H248" i="6"/>
  <c r="I249" i="6"/>
  <c r="H249" i="6"/>
  <c r="I253" i="6"/>
  <c r="H253" i="6"/>
  <c r="E264" i="6"/>
  <c r="I268" i="6"/>
  <c r="H268" i="6"/>
  <c r="I270" i="6"/>
  <c r="H270" i="6"/>
  <c r="G269" i="6"/>
  <c r="I273" i="6"/>
  <c r="H273" i="6"/>
  <c r="I278" i="6"/>
  <c r="H278" i="6"/>
  <c r="E324" i="6"/>
  <c r="E325" i="6"/>
  <c r="I339" i="6"/>
  <c r="H339" i="6"/>
  <c r="G346" i="6"/>
  <c r="H347" i="6"/>
  <c r="I347" i="6"/>
  <c r="H392" i="6"/>
  <c r="I392" i="6"/>
  <c r="I402" i="6"/>
  <c r="H402" i="6"/>
  <c r="G401" i="6"/>
  <c r="I452" i="6"/>
  <c r="H452" i="6"/>
  <c r="G451" i="6"/>
  <c r="I457" i="6"/>
  <c r="H457" i="6"/>
  <c r="G456" i="6"/>
  <c r="H459" i="6"/>
  <c r="I459" i="6"/>
  <c r="G458" i="6"/>
  <c r="H14" i="6"/>
  <c r="I14" i="6"/>
  <c r="I15" i="6"/>
  <c r="H15" i="6"/>
  <c r="I17" i="6"/>
  <c r="H17" i="6"/>
  <c r="G16" i="6"/>
  <c r="I25" i="6"/>
  <c r="H25" i="6"/>
  <c r="H29" i="6"/>
  <c r="I29" i="6"/>
  <c r="I34" i="6"/>
  <c r="H34" i="6"/>
  <c r="I69" i="6"/>
  <c r="H69" i="6"/>
  <c r="I77" i="6"/>
  <c r="G76" i="6"/>
  <c r="H77" i="6"/>
  <c r="H83" i="6"/>
  <c r="I83" i="6"/>
  <c r="G82" i="6"/>
  <c r="H90" i="6"/>
  <c r="I90" i="6"/>
  <c r="G89" i="6"/>
  <c r="I109" i="6"/>
  <c r="H109" i="6"/>
  <c r="G108" i="6"/>
  <c r="I123" i="6"/>
  <c r="H123" i="6"/>
  <c r="G122" i="6"/>
  <c r="E159" i="6"/>
  <c r="E161" i="6"/>
  <c r="I172" i="6"/>
  <c r="H172" i="6"/>
  <c r="G171" i="6"/>
  <c r="I196" i="6"/>
  <c r="H196" i="6"/>
  <c r="I201" i="6"/>
  <c r="H201" i="6"/>
  <c r="I203" i="6"/>
  <c r="H203" i="6"/>
  <c r="G202" i="6"/>
  <c r="I206" i="6"/>
  <c r="H206" i="6"/>
  <c r="I211" i="6"/>
  <c r="H211" i="6"/>
  <c r="I219" i="6"/>
  <c r="H219" i="6"/>
  <c r="G218" i="6"/>
  <c r="I223" i="6"/>
  <c r="H223" i="6"/>
  <c r="E234" i="6"/>
  <c r="E233" i="6" s="1"/>
  <c r="E232" i="6" s="1"/>
  <c r="I237" i="6"/>
  <c r="H237" i="6"/>
  <c r="I251" i="6"/>
  <c r="H251" i="6"/>
  <c r="I257" i="6"/>
  <c r="H257" i="6"/>
  <c r="I261" i="6"/>
  <c r="H261" i="6"/>
  <c r="H280" i="6"/>
  <c r="I280" i="6"/>
  <c r="H288" i="6"/>
  <c r="I288" i="6"/>
  <c r="I297" i="6"/>
  <c r="H297" i="6"/>
  <c r="G296" i="6"/>
  <c r="I308" i="6"/>
  <c r="G307" i="6"/>
  <c r="H308" i="6"/>
  <c r="I337" i="6"/>
  <c r="H337" i="6"/>
  <c r="G336" i="6"/>
  <c r="I343" i="6"/>
  <c r="H343" i="6"/>
  <c r="I354" i="6"/>
  <c r="H354" i="6"/>
  <c r="G353" i="6"/>
  <c r="I360" i="6"/>
  <c r="H360" i="6"/>
  <c r="G367" i="6"/>
  <c r="I368" i="6"/>
  <c r="H368" i="6"/>
  <c r="I369" i="6"/>
  <c r="H369" i="6"/>
  <c r="I379" i="6"/>
  <c r="G377" i="6"/>
  <c r="H379" i="6"/>
  <c r="I380" i="6"/>
  <c r="H380" i="6"/>
  <c r="H385" i="6"/>
  <c r="I385" i="6"/>
  <c r="I390" i="6"/>
  <c r="H390" i="6"/>
  <c r="G389" i="6"/>
  <c r="I423" i="6"/>
  <c r="I422" i="6" s="1"/>
  <c r="H423" i="6"/>
  <c r="H422" i="6" s="1"/>
  <c r="G422" i="6"/>
  <c r="G424" i="6"/>
  <c r="H427" i="6"/>
  <c r="H426" i="6" s="1"/>
  <c r="G426" i="6"/>
  <c r="I427" i="6"/>
  <c r="I426" i="6" s="1"/>
  <c r="F15" i="4"/>
  <c r="E15" i="4"/>
  <c r="D14" i="4"/>
  <c r="F17" i="4"/>
  <c r="E17" i="4"/>
  <c r="D16" i="4"/>
  <c r="F14" i="2"/>
  <c r="F11" i="2" s="1"/>
  <c r="H22" i="2"/>
  <c r="H21" i="2" s="1"/>
  <c r="J39" i="2"/>
  <c r="J95" i="2"/>
  <c r="I95" i="2"/>
  <c r="J107" i="2"/>
  <c r="I107" i="2"/>
  <c r="J108" i="2"/>
  <c r="I108" i="2"/>
  <c r="J58" i="2"/>
  <c r="I58" i="2"/>
  <c r="J69" i="2"/>
  <c r="I69" i="2"/>
  <c r="J71" i="2"/>
  <c r="I71" i="2"/>
  <c r="J90" i="2"/>
  <c r="I90" i="2"/>
  <c r="J98" i="2"/>
  <c r="I98" i="2"/>
  <c r="H97" i="2"/>
  <c r="J102" i="2"/>
  <c r="I102" i="2"/>
  <c r="H101" i="2"/>
  <c r="J68" i="2"/>
  <c r="I68" i="2"/>
  <c r="J77" i="2"/>
  <c r="I77" i="2"/>
  <c r="F28" i="2"/>
  <c r="J57" i="2"/>
  <c r="I57" i="2"/>
  <c r="J61" i="2"/>
  <c r="I61" i="2"/>
  <c r="H60" i="2"/>
  <c r="J66" i="2"/>
  <c r="I66" i="2"/>
  <c r="H65" i="2"/>
  <c r="J67" i="2"/>
  <c r="I67" i="2"/>
  <c r="J75" i="2"/>
  <c r="I75" i="2"/>
  <c r="J86" i="2"/>
  <c r="I86" i="2"/>
  <c r="J87" i="2"/>
  <c r="I87" i="2"/>
  <c r="J88" i="2"/>
  <c r="I88" i="2"/>
  <c r="J94" i="2"/>
  <c r="I94" i="2"/>
  <c r="F104" i="2"/>
  <c r="F103" i="2" s="1"/>
  <c r="J113" i="2"/>
  <c r="I113" i="2"/>
  <c r="J116" i="2"/>
  <c r="I116" i="2"/>
  <c r="H115" i="2"/>
  <c r="I22" i="2"/>
  <c r="I21" i="2" s="1"/>
  <c r="J26" i="2"/>
  <c r="J25" i="2" s="1"/>
  <c r="H38" i="2"/>
  <c r="J52" i="2"/>
  <c r="I52" i="2"/>
  <c r="I70" i="2"/>
  <c r="J70" i="2"/>
  <c r="J80" i="2"/>
  <c r="I80" i="2"/>
  <c r="I91" i="2"/>
  <c r="J91" i="2"/>
  <c r="J99" i="2"/>
  <c r="I99" i="2"/>
  <c r="J109" i="2"/>
  <c r="I109" i="2"/>
  <c r="I17" i="2"/>
  <c r="I11" i="2" s="1"/>
  <c r="J76" i="2"/>
  <c r="I76" i="2"/>
  <c r="J78" i="2"/>
  <c r="I78" i="2"/>
  <c r="I79" i="2"/>
  <c r="J79" i="2"/>
  <c r="J89" i="2"/>
  <c r="I89" i="2"/>
  <c r="J14" i="2"/>
  <c r="I26" i="2"/>
  <c r="I25" i="2" s="1"/>
  <c r="I32" i="2"/>
  <c r="F38" i="2"/>
  <c r="J55" i="2"/>
  <c r="I55" i="2"/>
  <c r="H54" i="2"/>
  <c r="J62" i="2"/>
  <c r="I62" i="2"/>
  <c r="J63" i="2"/>
  <c r="I63" i="2"/>
  <c r="J64" i="2"/>
  <c r="I64" i="2"/>
  <c r="J73" i="2"/>
  <c r="I73" i="2"/>
  <c r="H72" i="2"/>
  <c r="I74" i="2"/>
  <c r="J74" i="2"/>
  <c r="J81" i="2"/>
  <c r="I81" i="2"/>
  <c r="J85" i="2"/>
  <c r="I85" i="2"/>
  <c r="J106" i="2"/>
  <c r="I106" i="2"/>
  <c r="J110" i="2"/>
  <c r="I110" i="2"/>
  <c r="J112" i="2"/>
  <c r="I112" i="2"/>
  <c r="H111" i="2"/>
  <c r="E155" i="6"/>
  <c r="E153" i="6" s="1"/>
  <c r="J12" i="2"/>
  <c r="H28" i="2"/>
  <c r="B12" i="4"/>
  <c r="B11" i="4" s="1"/>
  <c r="B10" i="4" s="1"/>
  <c r="G26" i="7"/>
  <c r="G22" i="7"/>
  <c r="G46" i="7"/>
  <c r="G43" i="7"/>
  <c r="G10" i="7" s="1"/>
  <c r="G352" i="6" l="1"/>
  <c r="E61" i="6"/>
  <c r="E412" i="6"/>
  <c r="I415" i="6"/>
  <c r="I414" i="6" s="1"/>
  <c r="I413" i="6" s="1"/>
  <c r="I412" i="6" s="1"/>
  <c r="H415" i="6"/>
  <c r="H414" i="6" s="1"/>
  <c r="H413" i="6" s="1"/>
  <c r="H412" i="6" s="1"/>
  <c r="I16" i="6"/>
  <c r="E397" i="6"/>
  <c r="E349" i="6"/>
  <c r="E63" i="6"/>
  <c r="E447" i="6"/>
  <c r="E445" i="6" s="1"/>
  <c r="E446" i="6" s="1"/>
  <c r="E263" i="6"/>
  <c r="E262" i="6" s="1"/>
  <c r="F10" i="2"/>
  <c r="F42" i="2" s="1"/>
  <c r="H389" i="6"/>
  <c r="I389" i="6"/>
  <c r="H377" i="6"/>
  <c r="G376" i="6"/>
  <c r="I377" i="6"/>
  <c r="I171" i="6"/>
  <c r="G170" i="6"/>
  <c r="H171" i="6"/>
  <c r="G107" i="6"/>
  <c r="I108" i="6"/>
  <c r="H108" i="6"/>
  <c r="H451" i="6"/>
  <c r="I451" i="6"/>
  <c r="G335" i="6"/>
  <c r="I346" i="6"/>
  <c r="H346" i="6"/>
  <c r="G135" i="6"/>
  <c r="I136" i="6"/>
  <c r="H136" i="6"/>
  <c r="I131" i="6"/>
  <c r="H131" i="6"/>
  <c r="G43" i="6"/>
  <c r="H46" i="6"/>
  <c r="I46" i="6"/>
  <c r="I235" i="6"/>
  <c r="H235" i="6"/>
  <c r="G234" i="6"/>
  <c r="G193" i="6"/>
  <c r="I194" i="6"/>
  <c r="H194" i="6"/>
  <c r="I105" i="6"/>
  <c r="H105" i="6"/>
  <c r="G388" i="6"/>
  <c r="I395" i="6"/>
  <c r="H395" i="6"/>
  <c r="I370" i="6"/>
  <c r="H370" i="6"/>
  <c r="I364" i="6"/>
  <c r="H364" i="6"/>
  <c r="G363" i="6"/>
  <c r="I356" i="6"/>
  <c r="H356" i="6"/>
  <c r="I310" i="6"/>
  <c r="H310" i="6"/>
  <c r="I276" i="6"/>
  <c r="H276" i="6"/>
  <c r="I453" i="6"/>
  <c r="H453" i="6"/>
  <c r="I316" i="6"/>
  <c r="G315" i="6"/>
  <c r="H316" i="6"/>
  <c r="I296" i="6"/>
  <c r="G295" i="6"/>
  <c r="H296" i="6"/>
  <c r="H16" i="6"/>
  <c r="I239" i="6"/>
  <c r="H239" i="6"/>
  <c r="I157" i="6"/>
  <c r="H157" i="6"/>
  <c r="G128" i="6"/>
  <c r="I133" i="6"/>
  <c r="H133" i="6"/>
  <c r="I301" i="6"/>
  <c r="H301" i="6"/>
  <c r="G300" i="6"/>
  <c r="I255" i="6"/>
  <c r="H255" i="6"/>
  <c r="I164" i="6"/>
  <c r="H164" i="6"/>
  <c r="G163" i="6"/>
  <c r="I103" i="6"/>
  <c r="H103" i="6"/>
  <c r="I410" i="6"/>
  <c r="H410" i="6"/>
  <c r="I284" i="6"/>
  <c r="H284" i="6"/>
  <c r="I460" i="6"/>
  <c r="H460" i="6"/>
  <c r="I344" i="6"/>
  <c r="H344" i="6"/>
  <c r="G415" i="6"/>
  <c r="I336" i="6"/>
  <c r="H336" i="6"/>
  <c r="I307" i="6"/>
  <c r="H307" i="6"/>
  <c r="G306" i="6"/>
  <c r="H202" i="6"/>
  <c r="I202" i="6"/>
  <c r="G121" i="6"/>
  <c r="I122" i="6"/>
  <c r="H122" i="6"/>
  <c r="H82" i="6"/>
  <c r="I82" i="6"/>
  <c r="G81" i="6"/>
  <c r="I76" i="6"/>
  <c r="H76" i="6"/>
  <c r="I456" i="6"/>
  <c r="H456" i="6"/>
  <c r="G455" i="6"/>
  <c r="I401" i="6"/>
  <c r="H401" i="6"/>
  <c r="G400" i="6"/>
  <c r="I269" i="6"/>
  <c r="H269" i="6"/>
  <c r="G100" i="6"/>
  <c r="I101" i="6"/>
  <c r="H101" i="6"/>
  <c r="H22" i="6"/>
  <c r="I22" i="6"/>
  <c r="I209" i="6"/>
  <c r="H209" i="6"/>
  <c r="I198" i="6"/>
  <c r="H198" i="6"/>
  <c r="G197" i="6"/>
  <c r="H117" i="6"/>
  <c r="I117" i="6"/>
  <c r="H74" i="6"/>
  <c r="I74" i="6"/>
  <c r="E6" i="6"/>
  <c r="G407" i="6"/>
  <c r="H408" i="6"/>
  <c r="I408" i="6"/>
  <c r="I403" i="6"/>
  <c r="H403" i="6"/>
  <c r="E332" i="6"/>
  <c r="E333" i="6"/>
  <c r="I95" i="6"/>
  <c r="H95" i="6"/>
  <c r="I383" i="6"/>
  <c r="H383" i="6"/>
  <c r="I358" i="6"/>
  <c r="H358" i="6"/>
  <c r="I230" i="6"/>
  <c r="H230" i="6"/>
  <c r="G229" i="6"/>
  <c r="G448" i="6"/>
  <c r="I449" i="6"/>
  <c r="H449" i="6"/>
  <c r="I265" i="6"/>
  <c r="H265" i="6"/>
  <c r="G264" i="6"/>
  <c r="I246" i="6"/>
  <c r="H246" i="6"/>
  <c r="I70" i="6"/>
  <c r="H70" i="6"/>
  <c r="I129" i="6"/>
  <c r="H129" i="6"/>
  <c r="I115" i="6"/>
  <c r="H115" i="6"/>
  <c r="G114" i="6"/>
  <c r="I340" i="6"/>
  <c r="H340" i="6"/>
  <c r="I367" i="6"/>
  <c r="H367" i="6"/>
  <c r="I353" i="6"/>
  <c r="H353" i="6"/>
  <c r="I218" i="6"/>
  <c r="H218" i="6"/>
  <c r="E191" i="6"/>
  <c r="I89" i="6"/>
  <c r="H89" i="6"/>
  <c r="G88" i="6"/>
  <c r="I458" i="6"/>
  <c r="H458" i="6"/>
  <c r="G225" i="6"/>
  <c r="I226" i="6"/>
  <c r="H226" i="6"/>
  <c r="H66" i="6"/>
  <c r="I66" i="6"/>
  <c r="G65" i="6"/>
  <c r="I31" i="6"/>
  <c r="H31" i="6"/>
  <c r="I11" i="6"/>
  <c r="H11" i="6"/>
  <c r="G10" i="6"/>
  <c r="I119" i="6"/>
  <c r="H119" i="6"/>
  <c r="I328" i="6"/>
  <c r="G327" i="6"/>
  <c r="H328" i="6"/>
  <c r="I322" i="6"/>
  <c r="H322" i="6"/>
  <c r="G321" i="6"/>
  <c r="I318" i="6"/>
  <c r="H318" i="6"/>
  <c r="G186" i="6"/>
  <c r="I187" i="6"/>
  <c r="H187" i="6"/>
  <c r="G37" i="6"/>
  <c r="H38" i="6"/>
  <c r="I38" i="6"/>
  <c r="I312" i="6"/>
  <c r="H312" i="6"/>
  <c r="E373" i="6"/>
  <c r="E14" i="4"/>
  <c r="F14" i="4"/>
  <c r="D11" i="4"/>
  <c r="F16" i="4"/>
  <c r="E16" i="4"/>
  <c r="H10" i="2"/>
  <c r="I35" i="2"/>
  <c r="J111" i="2"/>
  <c r="I111" i="2"/>
  <c r="J105" i="2"/>
  <c r="I105" i="2"/>
  <c r="H104" i="2"/>
  <c r="I28" i="2"/>
  <c r="J93" i="2"/>
  <c r="I93" i="2"/>
  <c r="H92" i="2"/>
  <c r="J65" i="2"/>
  <c r="I65" i="2"/>
  <c r="J60" i="2"/>
  <c r="I60" i="2"/>
  <c r="J72" i="2"/>
  <c r="I72" i="2"/>
  <c r="H50" i="2"/>
  <c r="J54" i="2"/>
  <c r="I54" i="2"/>
  <c r="J32" i="2"/>
  <c r="I38" i="2"/>
  <c r="J17" i="2"/>
  <c r="J11" i="2" s="1"/>
  <c r="J51" i="2"/>
  <c r="I51" i="2"/>
  <c r="J97" i="2"/>
  <c r="I97" i="2"/>
  <c r="J56" i="2"/>
  <c r="I56" i="2"/>
  <c r="I84" i="2"/>
  <c r="J84" i="2"/>
  <c r="J22" i="2"/>
  <c r="J21" i="2" s="1"/>
  <c r="J115" i="2"/>
  <c r="I115" i="2"/>
  <c r="J101" i="2"/>
  <c r="I101" i="2"/>
  <c r="H100" i="2"/>
  <c r="J38" i="2"/>
  <c r="E154" i="6"/>
  <c r="I10" i="2" l="1"/>
  <c r="I42" i="2" s="1"/>
  <c r="E190" i="6"/>
  <c r="H103" i="2"/>
  <c r="H49" i="2"/>
  <c r="G263" i="6"/>
  <c r="F119" i="2"/>
  <c r="G185" i="6"/>
  <c r="I186" i="6"/>
  <c r="H186" i="6"/>
  <c r="G351" i="6"/>
  <c r="I352" i="6"/>
  <c r="H352" i="6"/>
  <c r="I455" i="6"/>
  <c r="H455" i="6"/>
  <c r="G305" i="6"/>
  <c r="I306" i="6"/>
  <c r="H306" i="6"/>
  <c r="I128" i="6"/>
  <c r="H128" i="6"/>
  <c r="G127" i="6"/>
  <c r="I295" i="6"/>
  <c r="H295" i="6"/>
  <c r="I193" i="6"/>
  <c r="H193" i="6"/>
  <c r="G334" i="6"/>
  <c r="I335" i="6"/>
  <c r="H335" i="6"/>
  <c r="G9" i="6"/>
  <c r="I10" i="6"/>
  <c r="H10" i="6"/>
  <c r="G192" i="6"/>
  <c r="I197" i="6"/>
  <c r="H197" i="6"/>
  <c r="G399" i="6"/>
  <c r="I400" i="6"/>
  <c r="H400" i="6"/>
  <c r="I81" i="6"/>
  <c r="H81" i="6"/>
  <c r="G80" i="6"/>
  <c r="I315" i="6"/>
  <c r="H315" i="6"/>
  <c r="G387" i="6"/>
  <c r="I388" i="6"/>
  <c r="H388" i="6"/>
  <c r="G233" i="6"/>
  <c r="I234" i="6"/>
  <c r="H234" i="6"/>
  <c r="I135" i="6"/>
  <c r="H135" i="6"/>
  <c r="I107" i="6"/>
  <c r="H107" i="6"/>
  <c r="H37" i="6"/>
  <c r="I37" i="6"/>
  <c r="G64" i="6"/>
  <c r="I65" i="6"/>
  <c r="H65" i="6"/>
  <c r="I88" i="6"/>
  <c r="H88" i="6"/>
  <c r="G87" i="6"/>
  <c r="I448" i="6"/>
  <c r="H448" i="6"/>
  <c r="G447" i="6"/>
  <c r="G93" i="6"/>
  <c r="I94" i="6"/>
  <c r="H94" i="6"/>
  <c r="H100" i="6"/>
  <c r="I100" i="6"/>
  <c r="G99" i="6"/>
  <c r="I121" i="6"/>
  <c r="H121" i="6"/>
  <c r="G162" i="6"/>
  <c r="H163" i="6"/>
  <c r="I163" i="6"/>
  <c r="G362" i="6"/>
  <c r="H363" i="6"/>
  <c r="I363" i="6"/>
  <c r="G42" i="6"/>
  <c r="I43" i="6"/>
  <c r="H43" i="6"/>
  <c r="G375" i="6"/>
  <c r="I376" i="6"/>
  <c r="H376" i="6"/>
  <c r="I321" i="6"/>
  <c r="H321" i="6"/>
  <c r="G326" i="6"/>
  <c r="I327" i="6"/>
  <c r="H327" i="6"/>
  <c r="I225" i="6"/>
  <c r="H225" i="6"/>
  <c r="G113" i="6"/>
  <c r="I114" i="6"/>
  <c r="H114" i="6"/>
  <c r="I264" i="6"/>
  <c r="H264" i="6"/>
  <c r="H229" i="6"/>
  <c r="I229" i="6"/>
  <c r="G406" i="6"/>
  <c r="I407" i="6"/>
  <c r="H407" i="6"/>
  <c r="G414" i="6"/>
  <c r="G413" i="6" s="1"/>
  <c r="G412" i="6" s="1"/>
  <c r="G299" i="6"/>
  <c r="I300" i="6"/>
  <c r="H300" i="6"/>
  <c r="G155" i="6"/>
  <c r="I156" i="6"/>
  <c r="H156" i="6"/>
  <c r="I170" i="6"/>
  <c r="H170" i="6"/>
  <c r="G169" i="6"/>
  <c r="D10" i="4"/>
  <c r="F11" i="4"/>
  <c r="E11" i="4"/>
  <c r="H42" i="2"/>
  <c r="J100" i="2"/>
  <c r="I100" i="2"/>
  <c r="J92" i="2"/>
  <c r="I92" i="2"/>
  <c r="J96" i="2"/>
  <c r="I96" i="2"/>
  <c r="J50" i="2"/>
  <c r="I50" i="2"/>
  <c r="J28" i="2"/>
  <c r="J104" i="2"/>
  <c r="I104" i="2"/>
  <c r="J114" i="2"/>
  <c r="I114" i="2"/>
  <c r="J10" i="2" l="1"/>
  <c r="J42" i="2" s="1"/>
  <c r="H263" i="6"/>
  <c r="I263" i="6"/>
  <c r="G405" i="6"/>
  <c r="I406" i="6"/>
  <c r="H406" i="6"/>
  <c r="G160" i="6"/>
  <c r="I162" i="6"/>
  <c r="H162" i="6"/>
  <c r="G91" i="6"/>
  <c r="H93" i="6"/>
  <c r="I93" i="6"/>
  <c r="G262" i="6"/>
  <c r="G361" i="6"/>
  <c r="I362" i="6"/>
  <c r="H362" i="6"/>
  <c r="G445" i="6"/>
  <c r="I447" i="6"/>
  <c r="H447" i="6"/>
  <c r="I64" i="6"/>
  <c r="H64" i="6"/>
  <c r="G62" i="6"/>
  <c r="G386" i="6"/>
  <c r="I387" i="6"/>
  <c r="H387" i="6"/>
  <c r="G7" i="6"/>
  <c r="I9" i="6"/>
  <c r="H9" i="6"/>
  <c r="G298" i="6"/>
  <c r="I299" i="6"/>
  <c r="H299" i="6"/>
  <c r="G111" i="6"/>
  <c r="I113" i="6"/>
  <c r="H113" i="6"/>
  <c r="G40" i="6"/>
  <c r="I42" i="6"/>
  <c r="H42" i="6"/>
  <c r="G232" i="6"/>
  <c r="I233" i="6"/>
  <c r="H233" i="6"/>
  <c r="G78" i="6"/>
  <c r="I80" i="6"/>
  <c r="H80" i="6"/>
  <c r="I192" i="6"/>
  <c r="H192" i="6"/>
  <c r="G190" i="6"/>
  <c r="G191" i="6"/>
  <c r="G350" i="6"/>
  <c r="I351" i="6"/>
  <c r="H351" i="6"/>
  <c r="G349" i="6"/>
  <c r="I169" i="6"/>
  <c r="H169" i="6"/>
  <c r="G167" i="6"/>
  <c r="G85" i="6"/>
  <c r="I87" i="6"/>
  <c r="H87" i="6"/>
  <c r="I334" i="6"/>
  <c r="H334" i="6"/>
  <c r="G332" i="6"/>
  <c r="G333" i="6"/>
  <c r="G303" i="6"/>
  <c r="I305" i="6"/>
  <c r="H305" i="6"/>
  <c r="G304" i="6"/>
  <c r="G153" i="6"/>
  <c r="I155" i="6"/>
  <c r="H155" i="6"/>
  <c r="I326" i="6"/>
  <c r="H326" i="6"/>
  <c r="G325" i="6"/>
  <c r="G324" i="6"/>
  <c r="I375" i="6"/>
  <c r="H375" i="6"/>
  <c r="G374" i="6"/>
  <c r="G373" i="6"/>
  <c r="G97" i="6"/>
  <c r="I99" i="6"/>
  <c r="H99" i="6"/>
  <c r="G398" i="6"/>
  <c r="I399" i="6"/>
  <c r="H399" i="6"/>
  <c r="G397" i="6"/>
  <c r="G125" i="6"/>
  <c r="I127" i="6"/>
  <c r="H127" i="6"/>
  <c r="G183" i="6"/>
  <c r="I185" i="6"/>
  <c r="H185" i="6"/>
  <c r="E10" i="4"/>
  <c r="F10" i="4"/>
  <c r="J103" i="2"/>
  <c r="I103" i="2"/>
  <c r="J49" i="2"/>
  <c r="I49" i="2"/>
  <c r="H119" i="2"/>
  <c r="G61" i="6" l="1"/>
  <c r="I183" i="6"/>
  <c r="H183" i="6"/>
  <c r="G184" i="6"/>
  <c r="G182" i="6"/>
  <c r="I85" i="6"/>
  <c r="H85" i="6"/>
  <c r="G86" i="6"/>
  <c r="G6" i="6"/>
  <c r="I7" i="6"/>
  <c r="H7" i="6"/>
  <c r="G8" i="6"/>
  <c r="G161" i="6"/>
  <c r="I160" i="6"/>
  <c r="H160" i="6"/>
  <c r="G159" i="6"/>
  <c r="G154" i="6"/>
  <c r="I153" i="6"/>
  <c r="H153" i="6"/>
  <c r="I303" i="6"/>
  <c r="H303" i="6"/>
  <c r="G79" i="6"/>
  <c r="I78" i="6"/>
  <c r="H78" i="6"/>
  <c r="I298" i="6"/>
  <c r="H298" i="6"/>
  <c r="G446" i="6"/>
  <c r="I445" i="6"/>
  <c r="H445" i="6"/>
  <c r="G92" i="6"/>
  <c r="I91" i="6"/>
  <c r="H91" i="6"/>
  <c r="H397" i="6"/>
  <c r="I397" i="6"/>
  <c r="I374" i="6"/>
  <c r="H374" i="6"/>
  <c r="G168" i="6"/>
  <c r="I167" i="6"/>
  <c r="H167" i="6"/>
  <c r="I232" i="6"/>
  <c r="H232" i="6"/>
  <c r="I62" i="6"/>
  <c r="H62" i="6"/>
  <c r="G63" i="6"/>
  <c r="I361" i="6"/>
  <c r="H361" i="6"/>
  <c r="G98" i="6"/>
  <c r="I97" i="6"/>
  <c r="H97" i="6"/>
  <c r="I304" i="6"/>
  <c r="H304" i="6"/>
  <c r="I333" i="6"/>
  <c r="H333" i="6"/>
  <c r="I350" i="6"/>
  <c r="H350" i="6"/>
  <c r="G112" i="6"/>
  <c r="I111" i="6"/>
  <c r="H111" i="6"/>
  <c r="I325" i="6"/>
  <c r="H325" i="6"/>
  <c r="I190" i="6"/>
  <c r="H190" i="6"/>
  <c r="G126" i="6"/>
  <c r="I125" i="6"/>
  <c r="H125" i="6"/>
  <c r="I398" i="6"/>
  <c r="H398" i="6"/>
  <c r="I373" i="6"/>
  <c r="H373" i="6"/>
  <c r="I324" i="6"/>
  <c r="H324" i="6"/>
  <c r="I332" i="6"/>
  <c r="H332" i="6"/>
  <c r="I349" i="6"/>
  <c r="H349" i="6"/>
  <c r="I191" i="6"/>
  <c r="H191" i="6"/>
  <c r="I40" i="6"/>
  <c r="H40" i="6"/>
  <c r="G41" i="6"/>
  <c r="I386" i="6"/>
  <c r="H386" i="6"/>
  <c r="I262" i="6"/>
  <c r="H262" i="6"/>
  <c r="H405" i="6"/>
  <c r="I405" i="6"/>
  <c r="I119" i="2"/>
  <c r="J119" i="2"/>
  <c r="I61" i="6" l="1"/>
  <c r="H61" i="6"/>
  <c r="I159" i="6"/>
  <c r="H159" i="6"/>
  <c r="I8" i="6"/>
  <c r="H8" i="6"/>
  <c r="I86" i="6"/>
  <c r="H86" i="6"/>
  <c r="I184" i="6"/>
  <c r="H184" i="6"/>
  <c r="I112" i="6"/>
  <c r="H112" i="6"/>
  <c r="I6" i="6"/>
  <c r="H6" i="6"/>
  <c r="I446" i="6"/>
  <c r="H446" i="6"/>
  <c r="I63" i="6"/>
  <c r="H63" i="6"/>
  <c r="I168" i="6"/>
  <c r="H168" i="6"/>
  <c r="I154" i="6"/>
  <c r="H154" i="6"/>
  <c r="I161" i="6"/>
  <c r="H161" i="6"/>
  <c r="I182" i="6"/>
  <c r="H182" i="6"/>
  <c r="I41" i="6"/>
  <c r="H41" i="6"/>
  <c r="I126" i="6"/>
  <c r="H126" i="6"/>
  <c r="I98" i="6"/>
  <c r="H98" i="6"/>
  <c r="H92" i="6"/>
  <c r="I92" i="6"/>
  <c r="I79" i="6"/>
  <c r="H79" i="6"/>
  <c r="E315" i="6" l="1"/>
  <c r="E305" i="6" s="1"/>
  <c r="E303" i="6" l="1"/>
  <c r="E304" i="6"/>
  <c r="I175" i="6"/>
  <c r="H175" i="6"/>
  <c r="E189" i="6"/>
  <c r="G189" i="6"/>
  <c r="F189" i="6"/>
  <c r="I189" i="6" l="1"/>
  <c r="H189" i="6"/>
</calcChain>
</file>

<file path=xl/sharedStrings.xml><?xml version="1.0" encoding="utf-8"?>
<sst xmlns="http://schemas.openxmlformats.org/spreadsheetml/2006/main" count="881" uniqueCount="300">
  <si>
    <t>FINANCIJSKI PLAN SREDNJE ŠKOLE BAN JOSIP JELAČIĆ
ZA 2023. I PROJEKCIJA ZA 2024. I 2025. GODINU</t>
  </si>
  <si>
    <t>I. OPĆI DIO</t>
  </si>
  <si>
    <t>A) SAŽETAK RAČUNA PRIHODA I RASHODA</t>
  </si>
  <si>
    <t>Projekcija
za 2025.</t>
  </si>
  <si>
    <t>PRIHODI UKUPNO</t>
  </si>
  <si>
    <t>RASHODI UKUPNO</t>
  </si>
  <si>
    <t>RAZLIKA - VIŠAK / MANJAK</t>
  </si>
  <si>
    <t>B) SAŽETAK RAČUNA FINANCIRANJA</t>
  </si>
  <si>
    <t>NETO FINANCIRANJE</t>
  </si>
  <si>
    <t>VIŠAK / MANJAK IZ PRETHODNE(IH) GODINE KOJI ĆE SE RASPOREDITI / POKRITI</t>
  </si>
  <si>
    <t>VIŠAK / MANJAK + NETO FINANCIRANJE</t>
  </si>
  <si>
    <t>A. RAČUN PRIHODA I RASHODA</t>
  </si>
  <si>
    <t>Razred</t>
  </si>
  <si>
    <t>Skupina</t>
  </si>
  <si>
    <t>Podskupina</t>
  </si>
  <si>
    <t>Odjeljak</t>
  </si>
  <si>
    <t>Izvor</t>
  </si>
  <si>
    <t>Naziv prihoda</t>
  </si>
  <si>
    <t>Prihodi poslovanja</t>
  </si>
  <si>
    <t>Pomoći iz inozemstva i od subjekata unutar općeg proračuna</t>
  </si>
  <si>
    <t>Pomoći od međunarodnih organizacija te institucija i tijela EU</t>
  </si>
  <si>
    <t>Tekuće pomoći od tijela i institucija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</si>
  <si>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</si>
  <si>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</si>
  <si>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</si>
  <si>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</si>
  <si>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</si>
  <si>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</si>
  <si>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</si>
  <si>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</si>
  <si>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</si>
  <si>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</si>
  <si>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Vlastiti prihodi</t>
  </si>
  <si>
    <t>Prihodi od upravnih i administrativnih pristojbi, pristojbi po posebnim propisima i naknada</t>
  </si>
  <si>
    <t>Prihodi po posebnim propisima</t>
  </si>
  <si>
    <t>Ostali nespomenuti prihodi</t>
  </si>
  <si>
    <t>Ostali prihodi za posebne namjene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</si>
  <si>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</si>
  <si>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</si>
  <si>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</si>
  <si>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</si>
  <si>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</si>
  <si>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</si>
  <si>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</si>
  <si>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</si>
  <si>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</si>
  <si>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</si>
  <si>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1.1.</t>
  </si>
  <si>
    <t>Opći prihodi i primici</t>
  </si>
  <si>
    <t>Ostali prihodi</t>
  </si>
  <si>
    <t>UKUPNO PRIHODI</t>
  </si>
  <si>
    <t>RASHODI POSLOVANJA</t>
  </si>
  <si>
    <t>Naziv rashoda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</si>
  <si>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</si>
  <si>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</si>
  <si>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</si>
  <si>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</si>
  <si>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</si>
  <si>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</si>
  <si>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</si>
  <si>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Plaće za prekovremeni rad</t>
  </si>
  <si>
    <t>Doprinosi za obvezno osiguranje u slučaju nezaposlenosti-tužbe</t>
  </si>
  <si>
    <t>EU Pomoći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</si>
  <si>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</si>
  <si>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</si>
  <si>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</si>
  <si>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</si>
  <si>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</si>
  <si>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</si>
  <si>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</si>
  <si>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</si>
  <si>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</si>
  <si>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</si>
  <si>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</si>
  <si>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</si>
  <si>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</si>
  <si>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</si>
  <si>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</si>
  <si>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</si>
  <si>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</si>
  <si>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</si>
  <si>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</si>
  <si>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</si>
  <si>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</si>
  <si>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</si>
  <si>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</si>
  <si>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</si>
  <si>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</si>
  <si>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</si>
  <si>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</si>
  <si>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</si>
  <si>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</si>
  <si>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Uredski materijal</t>
  </si>
  <si>
    <t>Sitan inventar i auto gume</t>
  </si>
  <si>
    <t>Službena odjeća i obuća</t>
  </si>
  <si>
    <t>Članarine</t>
  </si>
  <si>
    <t>Troškovi sudskih postupaka</t>
  </si>
  <si>
    <t>3211</t>
  </si>
  <si>
    <t>3213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</si>
  <si>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</si>
  <si>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</si>
  <si>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</si>
  <si>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</si>
  <si>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</si>
  <si>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</t>
  </si>
  <si>
    <t>Ostale naknade građanima i kućanstvima iz proračuna</t>
  </si>
  <si>
    <t>Naknade građanima i kućanstvima u naravi</t>
  </si>
  <si>
    <t>Naknade građanima i kućanstvima iz EU sredstava - Školska shema I Medni dan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</si>
  <si>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</si>
  <si>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</si>
  <si>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</si>
  <si>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</si>
  <si>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</si>
  <si>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</si>
  <si>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</si>
  <si>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</si>
  <si>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</si>
  <si>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</si>
  <si>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</si>
  <si>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</si>
  <si>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Umjetnička djela (izložena u galerijama, muzejima i slično)</t>
  </si>
  <si>
    <t>Rashodi za dodatna ulaganja na nefinancijskoj imovini</t>
  </si>
  <si>
    <t>Dodatna ulaganja na građevinskim objektima</t>
  </si>
  <si>
    <t>UKUPNO RASHODI</t>
  </si>
  <si>
    <t>RASHODI PREMA FUNKCIJSKOJ KLASIFIKACIJI</t>
  </si>
  <si>
    <t>BROJČANA OZNAKA I NAZIV</t>
  </si>
  <si>
    <t>UKUPNI RASHODI</t>
  </si>
  <si>
    <t>09 Obrazovanje</t>
  </si>
  <si>
    <t>092 Srednjoškolsko obrazovanje</t>
  </si>
  <si>
    <t>0922 Više srednjoškolsko obrazovanje</t>
  </si>
  <si>
    <t>096 Dodatne usluge u obrazovanju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</si>
  <si>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</si>
  <si>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</si>
  <si>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</si>
  <si>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</si>
  <si>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</si>
  <si>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B. RAČUN FINANCIRANJA</t>
  </si>
  <si>
    <t>Naziv</t>
  </si>
  <si>
    <t>Primici od financijske imovine i zaduživanja</t>
  </si>
  <si>
    <t>Primici od zaduživanja</t>
  </si>
  <si>
    <t>8.1.</t>
  </si>
  <si>
    <t>Namjenski primici od zaduživanja</t>
  </si>
  <si>
    <t>Izdaci za financijsku imovinu i otplate zajmova</t>
  </si>
  <si>
    <t>Izdaci za otplatu glavnice primljenih kredita i zajmova</t>
  </si>
  <si>
    <t>3.1.</t>
  </si>
  <si>
    <t>II. POSEBNI DIO</t>
  </si>
  <si>
    <t>Šifra</t>
  </si>
  <si>
    <t>PROGRAM 1003</t>
  </si>
  <si>
    <t>MINIMALNI STANDARD U SREDNJEM ŠKOLSTVU I UČENIČKOM  DOMU - MATERIJALNI I FINANCIJSKI RASHODI</t>
  </si>
  <si>
    <t>Aktivnost A100001</t>
  </si>
  <si>
    <t>Izvor financiranja 1.1.</t>
  </si>
  <si>
    <t>Aktivnost A100002</t>
  </si>
  <si>
    <t>PROGRAM 1001</t>
  </si>
  <si>
    <t>POJAČANI STANDARD U ŠKOLSTVU</t>
  </si>
  <si>
    <t>Tekući projekt T100002</t>
  </si>
  <si>
    <t>ŽUPANIJSKA STRUČNA VIJEĆA</t>
  </si>
  <si>
    <t>Tekući projekt T100003</t>
  </si>
  <si>
    <t>NATJECANJA</t>
  </si>
  <si>
    <t>Tekući projekt T100004</t>
  </si>
  <si>
    <t>OBLJETNICE ŠKOLA</t>
  </si>
  <si>
    <t>3</t>
  </si>
  <si>
    <t>32</t>
  </si>
  <si>
    <t>329</t>
  </si>
  <si>
    <t>3299</t>
  </si>
  <si>
    <t>Naknade za prijevoz, rad na terenu i odvojeni život</t>
  </si>
  <si>
    <t>Tekući projekt T100041</t>
  </si>
  <si>
    <t>E-TEHNIČAR</t>
  </si>
  <si>
    <t>Tekući projekt T100047</t>
  </si>
  <si>
    <t>PRSTEN POTPORE IV</t>
  </si>
  <si>
    <t>Tekući projekt T100054</t>
  </si>
  <si>
    <t>PRSTEN POTPORE V</t>
  </si>
  <si>
    <t>Tekući projekt T100055</t>
  </si>
  <si>
    <t>PRSTEN POTPORE VI</t>
  </si>
  <si>
    <t>Tekući projekt T100053</t>
  </si>
  <si>
    <t>PRIJEVOZ UČENIKA S TEŠKOĆAMA</t>
  </si>
  <si>
    <t>Program 1002</t>
  </si>
  <si>
    <t>KAPITALNO ULAGANJE</t>
  </si>
  <si>
    <t>Tekući projekt T100001</t>
  </si>
  <si>
    <t>OPREMA ŠKOLA</t>
  </si>
  <si>
    <t>DODATNA ULAGANJA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</si>
  <si>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</si>
  <si>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</si>
  <si>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</si>
  <si>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</si>
  <si>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Naknade građanima i kućanstvima na temelju osiguranja i druge naknade</t>
  </si>
  <si>
    <t>PROGRAMI SREDNJIH ŠKOLA IZVAN ŽUPANIJSKOG PRORAČUNA</t>
  </si>
  <si>
    <t>Izvor financiranja 3.4.</t>
  </si>
  <si>
    <t>Izvor financiranja 4.M.</t>
  </si>
  <si>
    <t>Izvor financiranja 5.L.</t>
  </si>
  <si>
    <t>Izvor financiranja 6.4.</t>
  </si>
  <si>
    <t>ADMINISTRATIVNO, TEHNIČKO I STRUČNO OSOBLJE</t>
  </si>
  <si>
    <t>3113</t>
  </si>
  <si>
    <t>OBRAZOVANJE ODRASLIH</t>
  </si>
  <si>
    <t>Ostali nespomenuti rashodi poslov.</t>
  </si>
  <si>
    <t>Tekući projekt  T100003</t>
  </si>
  <si>
    <t>Tekući projekt T100009</t>
  </si>
  <si>
    <t>TEKUĆE I INVESTICIJSKO ODRŽAVANJE</t>
  </si>
  <si>
    <t>Izvor fnanciranja 3.4.</t>
  </si>
  <si>
    <t>Tekući projekt T100018</t>
  </si>
  <si>
    <t>PROGRAM ERASMUS</t>
  </si>
  <si>
    <t>Izvor financiranja 5.S.</t>
  </si>
  <si>
    <t>321</t>
  </si>
  <si>
    <t>322</t>
  </si>
  <si>
    <t>3221</t>
  </si>
  <si>
    <t>323</t>
  </si>
  <si>
    <t>3231</t>
  </si>
  <si>
    <t>324</t>
  </si>
  <si>
    <t>Naknade troškova osobama izvan radnog odnosa</t>
  </si>
  <si>
    <t>3241</t>
  </si>
  <si>
    <t>3292</t>
  </si>
  <si>
    <t>Tekući projekt T100021</t>
  </si>
  <si>
    <t>REGIONALNI CENTAR KOMPETENTNOSTI U STRUKOVNOM OBRAZOVANJU U STROJARSTVU- INDUSTRIJA 4.0</t>
  </si>
  <si>
    <t>31</t>
  </si>
  <si>
    <t>311</t>
  </si>
  <si>
    <t>3111</t>
  </si>
  <si>
    <t>312</t>
  </si>
  <si>
    <t>3121</t>
  </si>
  <si>
    <t>313</t>
  </si>
  <si>
    <t>3132</t>
  </si>
  <si>
    <t>3233</t>
  </si>
  <si>
    <t>3235</t>
  </si>
  <si>
    <t>3237</t>
  </si>
  <si>
    <t>FINANCIJSKI PLAN SREDNJE ŠKOLE BAN JOSIP JELAČIĆ
ZA 2024. I PROJEKCIJA ZA 2025. I 2026. GODINU</t>
  </si>
  <si>
    <t xml:space="preserve">Izvršenje 2022. </t>
  </si>
  <si>
    <t>EUR</t>
  </si>
  <si>
    <t xml:space="preserve">Plan 2023. </t>
  </si>
  <si>
    <t xml:space="preserve">Plan za 2024. </t>
  </si>
  <si>
    <t xml:space="preserve">Projekcija za 2025. </t>
  </si>
  <si>
    <t xml:space="preserve">Projekcija za 2026. </t>
  </si>
  <si>
    <t>Projekcija za 2025.</t>
  </si>
  <si>
    <t>Plan 2023.</t>
  </si>
  <si>
    <t>Izvršenje 2022.</t>
  </si>
  <si>
    <t>Plan za 2024.</t>
  </si>
  <si>
    <t>Projekcija za 2026.</t>
  </si>
  <si>
    <t>Prihodi od prodaje proizvoda i robe</t>
  </si>
  <si>
    <t>Program 1003</t>
  </si>
  <si>
    <t>TEKUĆE I INVESTICIJSKO ODRŽAVANJE U ŠKOLSTVU</t>
  </si>
  <si>
    <t>TEKUĆE I INVESTICIJSKO ODRŽAVANJE- minimalni standard</t>
  </si>
  <si>
    <t>ŠKOLSKA SPORTSKA DRUŠTVA</t>
  </si>
  <si>
    <t>Tekući projekt T100022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</si>
  <si>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</si>
  <si>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</si>
  <si>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</si>
  <si>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</si>
  <si>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</si>
  <si>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</si>
  <si>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</si>
  <si>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</si>
  <si>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</si>
  <si>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</si>
  <si>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</si>
  <si>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</si>
  <si>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</si>
  <si>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</si>
  <si>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</si>
  <si>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</si>
  <si>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</si>
  <si>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POSLOVANJA PREMA EKONOMSKOJ KLASIFIKACIJI</t>
  </si>
  <si>
    <t>RASHODI POSLOVANJA PREMA EKONOMSKOJ KLASIFIKACIJI</t>
  </si>
  <si>
    <t xml:space="preserve">A. RAČUN PRIHODA I RASHODA </t>
  </si>
  <si>
    <t>PRIHODI POSLOVANJA PREMA IZVORIMA FINANCIRANJA</t>
  </si>
  <si>
    <t>Brojčana oznaka i naziv</t>
  </si>
  <si>
    <t>Projekcija 
za 2025.</t>
  </si>
  <si>
    <t>Projekcija 
za 2026.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</si>
  <si>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</si>
  <si>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</si>
  <si>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</si>
  <si>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</si>
  <si>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</si>
  <si>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</si>
  <si>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</si>
  <si>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</si>
  <si>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</si>
  <si>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</si>
  <si>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</si>
  <si>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</si>
  <si>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</si>
  <si>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1.1. Opći prihodi i primici</t>
  </si>
  <si>
    <t>9 Višak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</si>
  <si>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</si>
  <si>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</si>
  <si>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</si>
  <si>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</si>
  <si>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</si>
  <si>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r>
      <t>FINANCIJSKI PLAN</t>
    </r>
    <r>
      <rPr>
        <b/>
        <sz val="12"/>
        <color rgb="FF000000"/>
        <rFont val="Arial"/>
        <family val="2"/>
        <charset val="238"/>
      </rPr>
      <t xml:space="preserve"> SREDNJE ŠKOLE BAN JOSIP JELAČIĆ</t>
    </r>
    <r>
      <rPr>
        <b/>
        <sz val="12"/>
        <color indexed="8"/>
        <rFont val="Arial"/>
        <family val="2"/>
        <charset val="238"/>
      </rPr>
      <t xml:space="preserve">
ZA 2024. I PROJEKCIJA ZA 2025. I 2026. GODINU</t>
    </r>
  </si>
  <si>
    <t>9 Rezultat</t>
  </si>
  <si>
    <t>9.5.S. Višak Pomoći EU</t>
  </si>
  <si>
    <t>Prijenosi između proračunskih korisnika istog proračuna</t>
  </si>
  <si>
    <t>Tekući prijenosi između proračunskih korisnika istog proračuna temeljem prijenosa EU sredstava</t>
  </si>
  <si>
    <t>Nakande troškova osobama izvan radnog odnosa</t>
  </si>
  <si>
    <t>EU Pomoći Višak</t>
  </si>
  <si>
    <t xml:space="preserve">EU Pomoći </t>
  </si>
  <si>
    <t>Tekući projekt T100058</t>
  </si>
  <si>
    <t>PRSTEN POTPORE VII</t>
  </si>
  <si>
    <t>KAPITALNO ULAGANJE U SREDNJE ŠKOLSTVO</t>
  </si>
  <si>
    <t>Kapitalni projekt K100023</t>
  </si>
  <si>
    <t>REKONSTRUKCIJA ISTOČNOG KRILA PRIZEMLJA ZGRADE S PREDVORJEM ŠKOLE</t>
  </si>
  <si>
    <t>Kapitalni projekt K100024</t>
  </si>
  <si>
    <t>SANACIJA FASADE SJEVERNOG PROČELJA ZGRADE</t>
  </si>
  <si>
    <t>FINANCIJSKI PLAN SREDNJE ŠKOLE BAN JOSIP JELAČIĆ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</si>
</sst>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A7A7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BA7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A7A7FF"/>
      </patternFill>
    </fill>
    <fill>
      <patternFill patternType="solid">
        <fgColor theme="7" tint="0.79998168889431442"/>
        <bgColor rgb="FFCBA7FF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1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 applyNumberFormat="0" applyFont="0" applyBorder="0" applyProtection="0"/>
    <xf numFmtId="0" fontId="15" fillId="8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" fillId="0" borderId="0"/>
  </cellStyleXfs>
  <cellXfs count="370">
    <xf numFmtId="0" fontId="0" fillId="0" borderId="0" xfId="0"/>
    <xf numFmtId="0" fontId="17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20" fillId="10" borderId="4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4" fontId="20" fillId="11" borderId="5" xfId="0" applyNumberFormat="1" applyFont="1" applyFill="1" applyBorder="1" applyAlignment="1">
      <alignment horizontal="right"/>
    </xf>
    <xf numFmtId="0" fontId="20" fillId="12" borderId="4" xfId="0" applyFont="1" applyFill="1" applyBorder="1" applyAlignment="1" applyProtection="1">
      <alignment horizontal="left" vertical="center" wrapText="1"/>
    </xf>
    <xf numFmtId="4" fontId="20" fillId="12" borderId="5" xfId="0" applyNumberFormat="1" applyFont="1" applyFill="1" applyBorder="1" applyAlignment="1">
      <alignment horizontal="right"/>
    </xf>
    <xf numFmtId="0" fontId="20" fillId="13" borderId="4" xfId="0" applyFont="1" applyFill="1" applyBorder="1" applyAlignment="1" applyProtection="1">
      <alignment horizontal="left" vertical="center" wrapText="1"/>
    </xf>
    <xf numFmtId="4" fontId="20" fillId="13" borderId="5" xfId="0" applyNumberFormat="1" applyFont="1" applyFill="1" applyBorder="1" applyAlignment="1">
      <alignment horizontal="right"/>
    </xf>
    <xf numFmtId="0" fontId="18" fillId="9" borderId="4" xfId="0" applyFont="1" applyFill="1" applyBorder="1" applyAlignment="1" applyProtection="1">
      <alignment horizontal="left" vertical="center" wrapText="1"/>
    </xf>
    <xf numFmtId="4" fontId="18" fillId="9" borderId="5" xfId="0" applyNumberFormat="1" applyFont="1" applyFill="1" applyBorder="1" applyAlignment="1">
      <alignment horizontal="right"/>
    </xf>
    <xf numFmtId="4" fontId="18" fillId="9" borderId="4" xfId="0" applyNumberFormat="1" applyFont="1" applyFill="1" applyBorder="1" applyAlignment="1">
      <alignment horizontal="right"/>
    </xf>
    <xf numFmtId="4" fontId="22" fillId="14" borderId="5" xfId="0" applyNumberFormat="1" applyFont="1" applyFill="1" applyBorder="1" applyAlignment="1">
      <alignment horizontal="right"/>
    </xf>
    <xf numFmtId="0" fontId="22" fillId="14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 wrapText="1"/>
    </xf>
    <xf numFmtId="4" fontId="18" fillId="9" borderId="3" xfId="0" applyNumberFormat="1" applyFont="1" applyFill="1" applyBorder="1" applyAlignment="1">
      <alignment horizontal="right"/>
    </xf>
    <xf numFmtId="4" fontId="20" fillId="9" borderId="5" xfId="0" applyNumberFormat="1" applyFont="1" applyFill="1" applyBorder="1" applyAlignment="1">
      <alignment horizontal="right"/>
    </xf>
    <xf numFmtId="0" fontId="19" fillId="0" borderId="0" xfId="0" applyFont="1"/>
    <xf numFmtId="0" fontId="20" fillId="13" borderId="4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25" fillId="13" borderId="4" xfId="14" applyFont="1" applyFill="1" applyBorder="1" applyAlignment="1">
      <alignment vertical="center" wrapText="1" readingOrder="1"/>
    </xf>
    <xf numFmtId="0" fontId="26" fillId="0" borderId="4" xfId="14" applyFont="1" applyFill="1" applyBorder="1" applyAlignment="1">
      <alignment vertical="center" wrapText="1" readingOrder="1"/>
    </xf>
    <xf numFmtId="0" fontId="20" fillId="13" borderId="5" xfId="0" applyFont="1" applyFill="1" applyBorder="1" applyAlignment="1" applyProtection="1">
      <alignment wrapText="1"/>
    </xf>
    <xf numFmtId="0" fontId="18" fillId="0" borderId="5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vertical="center" wrapText="1"/>
    </xf>
    <xf numFmtId="0" fontId="20" fillId="13" borderId="2" xfId="0" applyFont="1" applyFill="1" applyBorder="1" applyAlignment="1" applyProtection="1">
      <alignment horizontal="left" vertical="center" wrapText="1" indent="1"/>
    </xf>
    <xf numFmtId="0" fontId="20" fillId="13" borderId="5" xfId="0" applyFont="1" applyFill="1" applyBorder="1" applyAlignment="1" applyProtection="1">
      <alignment horizontal="left" vertical="center" wrapText="1"/>
    </xf>
    <xf numFmtId="0" fontId="18" fillId="9" borderId="5" xfId="0" applyFont="1" applyFill="1" applyBorder="1" applyAlignment="1" applyProtection="1">
      <alignment horizontal="left" vertical="center" wrapText="1"/>
    </xf>
    <xf numFmtId="0" fontId="18" fillId="14" borderId="4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 applyProtection="1">
      <alignment vertical="center" wrapText="1"/>
    </xf>
    <xf numFmtId="4" fontId="24" fillId="0" borderId="4" xfId="0" applyNumberFormat="1" applyFont="1" applyBorder="1"/>
    <xf numFmtId="49" fontId="18" fillId="0" borderId="4" xfId="0" applyNumberFormat="1" applyFont="1" applyBorder="1"/>
    <xf numFmtId="0" fontId="20" fillId="10" borderId="4" xfId="0" applyFont="1" applyFill="1" applyBorder="1" applyAlignment="1" applyProtection="1">
      <alignment horizontal="center" vertical="center"/>
    </xf>
    <xf numFmtId="2" fontId="18" fillId="11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horizontal="left" vertical="center" wrapText="1"/>
    </xf>
    <xf numFmtId="2" fontId="18" fillId="12" borderId="5" xfId="0" applyNumberFormat="1" applyFont="1" applyFill="1" applyBorder="1" applyAlignment="1">
      <alignment horizontal="right"/>
    </xf>
    <xf numFmtId="2" fontId="18" fillId="14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4" fontId="20" fillId="15" borderId="5" xfId="0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horizontal="left" vertical="center" wrapText="1"/>
    </xf>
    <xf numFmtId="0" fontId="20" fillId="13" borderId="2" xfId="0" applyFont="1" applyFill="1" applyBorder="1" applyAlignment="1" applyProtection="1">
      <alignment horizontal="center" vertical="center" wrapText="1"/>
    </xf>
    <xf numFmtId="0" fontId="20" fillId="13" borderId="3" xfId="0" applyFont="1" applyFill="1" applyBorder="1" applyAlignment="1" applyProtection="1">
      <alignment horizontal="center" vertical="center" wrapText="1"/>
    </xf>
    <xf numFmtId="0" fontId="20" fillId="13" borderId="5" xfId="0" applyFont="1" applyFill="1" applyBorder="1" applyAlignment="1" applyProtection="1">
      <alignment horizontal="center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20" fillId="11" borderId="2" xfId="0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left" vertical="center" wrapText="1"/>
    </xf>
    <xf numFmtId="0" fontId="21" fillId="11" borderId="5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wrapText="1"/>
    </xf>
    <xf numFmtId="0" fontId="21" fillId="13" borderId="3" xfId="0" applyFont="1" applyFill="1" applyBorder="1" applyAlignment="1" applyProtection="1">
      <alignment horizontal="left" vertical="center" wrapText="1"/>
    </xf>
    <xf numFmtId="0" fontId="21" fillId="13" borderId="5" xfId="0" applyFont="1" applyFill="1" applyBorder="1" applyAlignment="1" applyProtection="1">
      <alignment horizontal="left" vertical="center" wrapText="1"/>
    </xf>
    <xf numFmtId="0" fontId="22" fillId="9" borderId="3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left" vertical="center" wrapText="1"/>
    </xf>
    <xf numFmtId="0" fontId="20" fillId="11" borderId="3" xfId="0" applyFont="1" applyFill="1" applyBorder="1" applyAlignment="1" applyProtection="1">
      <alignment horizontal="left" vertical="center" wrapText="1" indent="1"/>
    </xf>
    <xf numFmtId="0" fontId="20" fillId="11" borderId="5" xfId="0" applyFont="1" applyFill="1" applyBorder="1" applyAlignment="1" applyProtection="1">
      <alignment horizontal="left" vertical="center" wrapText="1" indent="1"/>
    </xf>
    <xf numFmtId="0" fontId="20" fillId="13" borderId="3" xfId="0" applyFont="1" applyFill="1" applyBorder="1" applyAlignment="1" applyProtection="1">
      <alignment horizontal="left" vertical="center" wrapText="1" indent="1"/>
    </xf>
    <xf numFmtId="0" fontId="20" fillId="13" borderId="5" xfId="0" applyFont="1" applyFill="1" applyBorder="1" applyAlignment="1" applyProtection="1">
      <alignment horizontal="left" vertical="center" wrapText="1" indent="1"/>
    </xf>
    <xf numFmtId="0" fontId="18" fillId="9" borderId="2" xfId="0" applyFont="1" applyFill="1" applyBorder="1" applyAlignment="1" applyProtection="1">
      <alignment horizontal="left" vertical="center" wrapText="1" indent="1"/>
    </xf>
    <xf numFmtId="0" fontId="18" fillId="9" borderId="3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 indent="1"/>
    </xf>
    <xf numFmtId="0" fontId="25" fillId="11" borderId="4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 applyProtection="1">
      <alignment wrapText="1"/>
    </xf>
    <xf numFmtId="0" fontId="20" fillId="11" borderId="3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wrapText="1"/>
    </xf>
    <xf numFmtId="0" fontId="20" fillId="15" borderId="5" xfId="0" applyFont="1" applyFill="1" applyBorder="1" applyAlignment="1" applyProtection="1">
      <alignment wrapText="1"/>
    </xf>
    <xf numFmtId="0" fontId="27" fillId="14" borderId="5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 wrapText="1"/>
    </xf>
    <xf numFmtId="0" fontId="26" fillId="0" borderId="5" xfId="14" applyFont="1" applyFill="1" applyBorder="1" applyAlignment="1">
      <alignment vertical="center" wrapText="1" readingOrder="1"/>
    </xf>
    <xf numFmtId="0" fontId="20" fillId="11" borderId="3" xfId="0" applyFont="1" applyFill="1" applyBorder="1" applyAlignment="1" applyProtection="1">
      <alignment horizontal="center" vertical="center" wrapText="1"/>
    </xf>
    <xf numFmtId="0" fontId="20" fillId="11" borderId="5" xfId="0" applyFont="1" applyFill="1" applyBorder="1" applyAlignment="1" applyProtection="1">
      <alignment horizontal="center" vertical="center" wrapText="1"/>
    </xf>
    <xf numFmtId="0" fontId="26" fillId="0" borderId="3" xfId="14" applyFont="1" applyFill="1" applyBorder="1" applyAlignment="1">
      <alignment vertical="center" wrapText="1" readingOrder="1"/>
    </xf>
    <xf numFmtId="0" fontId="28" fillId="0" borderId="0" xfId="0" applyFont="1"/>
    <xf numFmtId="0" fontId="0" fillId="16" borderId="0" xfId="0" applyFill="1"/>
    <xf numFmtId="0" fontId="19" fillId="17" borderId="0" xfId="0" applyFont="1" applyFill="1"/>
    <xf numFmtId="4" fontId="19" fillId="17" borderId="0" xfId="0" applyNumberFormat="1" applyFont="1" applyFill="1"/>
    <xf numFmtId="0" fontId="19" fillId="18" borderId="0" xfId="0" applyFont="1" applyFill="1"/>
    <xf numFmtId="0" fontId="23" fillId="19" borderId="0" xfId="0" applyFont="1" applyFill="1"/>
    <xf numFmtId="0" fontId="19" fillId="20" borderId="0" xfId="0" applyFont="1" applyFill="1"/>
    <xf numFmtId="0" fontId="19" fillId="21" borderId="0" xfId="0" applyFont="1" applyFill="1"/>
    <xf numFmtId="0" fontId="19" fillId="22" borderId="0" xfId="0" applyFont="1" applyFill="1"/>
    <xf numFmtId="4" fontId="0" fillId="16" borderId="0" xfId="0" applyNumberFormat="1" applyFill="1"/>
    <xf numFmtId="0" fontId="19" fillId="23" borderId="0" xfId="0" applyFont="1" applyFill="1"/>
    <xf numFmtId="4" fontId="23" fillId="19" borderId="0" xfId="0" applyNumberFormat="1" applyFont="1" applyFill="1"/>
    <xf numFmtId="4" fontId="19" fillId="20" borderId="0" xfId="0" applyNumberFormat="1" applyFont="1" applyFill="1"/>
    <xf numFmtId="4" fontId="19" fillId="21" borderId="0" xfId="0" applyNumberFormat="1" applyFont="1" applyFill="1"/>
    <xf numFmtId="4" fontId="19" fillId="22" borderId="0" xfId="0" applyNumberFormat="1" applyFont="1" applyFill="1"/>
    <xf numFmtId="0" fontId="19" fillId="16" borderId="0" xfId="0" applyFont="1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4" borderId="0" xfId="0" applyFill="1"/>
    <xf numFmtId="0" fontId="20" fillId="10" borderId="4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right" vertical="center" wrapText="1"/>
    </xf>
    <xf numFmtId="0" fontId="30" fillId="0" borderId="0" xfId="0" applyFont="1" applyAlignment="1">
      <alignment horizontal="right"/>
    </xf>
    <xf numFmtId="0" fontId="29" fillId="0" borderId="0" xfId="0" applyFont="1" applyFill="1" applyAlignment="1" applyProtection="1">
      <alignment horizontal="right" wrapText="1"/>
    </xf>
    <xf numFmtId="4" fontId="17" fillId="0" borderId="0" xfId="0" applyNumberFormat="1" applyFont="1" applyFill="1" applyAlignment="1" applyProtection="1">
      <alignment horizontal="center" vertical="center" wrapText="1"/>
    </xf>
    <xf numFmtId="4" fontId="20" fillId="10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19"/>
    <xf numFmtId="0" fontId="33" fillId="0" borderId="0" xfId="19" applyNumberFormat="1" applyFont="1" applyFill="1" applyBorder="1" applyAlignment="1" applyProtection="1">
      <alignment horizontal="center" vertical="center" wrapText="1"/>
    </xf>
    <xf numFmtId="0" fontId="35" fillId="0" borderId="0" xfId="19" applyNumberFormat="1" applyFont="1" applyFill="1" applyBorder="1" applyAlignment="1" applyProtection="1">
      <alignment vertical="center" wrapText="1"/>
    </xf>
    <xf numFmtId="0" fontId="33" fillId="0" borderId="0" xfId="19" applyNumberFormat="1" applyFont="1" applyFill="1" applyBorder="1" applyAlignment="1" applyProtection="1">
      <alignment horizontal="left" wrapText="1"/>
    </xf>
    <xf numFmtId="0" fontId="37" fillId="0" borderId="0" xfId="19" applyNumberFormat="1" applyFont="1" applyFill="1" applyBorder="1" applyAlignment="1" applyProtection="1">
      <alignment wrapText="1"/>
    </xf>
    <xf numFmtId="0" fontId="33" fillId="0" borderId="6" xfId="19" applyNumberFormat="1" applyFont="1" applyFill="1" applyBorder="1" applyAlignment="1" applyProtection="1">
      <alignment horizontal="center" vertical="center" wrapText="1"/>
    </xf>
    <xf numFmtId="0" fontId="31" fillId="0" borderId="6" xfId="19" applyFont="1" applyBorder="1" applyAlignment="1">
      <alignment horizontal="center" vertical="center"/>
    </xf>
    <xf numFmtId="0" fontId="38" fillId="0" borderId="6" xfId="19" applyFont="1" applyBorder="1" applyAlignment="1">
      <alignment horizontal="right" vertical="center"/>
    </xf>
    <xf numFmtId="0" fontId="39" fillId="0" borderId="7" xfId="19" quotePrefix="1" applyFont="1" applyBorder="1" applyAlignment="1">
      <alignment horizontal="left" wrapText="1"/>
    </xf>
    <xf numFmtId="0" fontId="39" fillId="0" borderId="8" xfId="19" quotePrefix="1" applyFont="1" applyBorder="1" applyAlignment="1">
      <alignment horizontal="left" wrapText="1"/>
    </xf>
    <xf numFmtId="0" fontId="39" fillId="0" borderId="8" xfId="19" quotePrefix="1" applyFont="1" applyBorder="1" applyAlignment="1">
      <alignment horizontal="center" wrapText="1"/>
    </xf>
    <xf numFmtId="0" fontId="39" fillId="0" borderId="8" xfId="19" quotePrefix="1" applyNumberFormat="1" applyFont="1" applyFill="1" applyBorder="1" applyAlignment="1" applyProtection="1">
      <alignment horizontal="left"/>
    </xf>
    <xf numFmtId="0" fontId="39" fillId="16" borderId="9" xfId="19" applyNumberFormat="1" applyFont="1" applyFill="1" applyBorder="1" applyAlignment="1" applyProtection="1">
      <alignment horizontal="center" vertical="center" wrapText="1"/>
    </xf>
    <xf numFmtId="4" fontId="39" fillId="25" borderId="9" xfId="19" applyNumberFormat="1" applyFont="1" applyFill="1" applyBorder="1" applyAlignment="1">
      <alignment horizontal="right"/>
    </xf>
    <xf numFmtId="4" fontId="39" fillId="0" borderId="9" xfId="19" applyNumberFormat="1" applyFont="1" applyFill="1" applyBorder="1" applyAlignment="1">
      <alignment horizontal="right"/>
    </xf>
    <xf numFmtId="4" fontId="40" fillId="25" borderId="7" xfId="19" applyNumberFormat="1" applyFont="1" applyFill="1" applyBorder="1" applyAlignment="1">
      <alignment horizontal="left" vertical="center"/>
    </xf>
    <xf numFmtId="4" fontId="41" fillId="25" borderId="8" xfId="19" applyNumberFormat="1" applyFont="1" applyFill="1" applyBorder="1" applyAlignment="1" applyProtection="1">
      <alignment vertical="center"/>
    </xf>
    <xf numFmtId="4" fontId="39" fillId="0" borderId="9" xfId="19" applyNumberFormat="1" applyFont="1" applyFill="1" applyBorder="1" applyAlignment="1" applyProtection="1">
      <alignment horizontal="right" wrapText="1"/>
    </xf>
    <xf numFmtId="4" fontId="39" fillId="0" borderId="9" xfId="19" applyNumberFormat="1" applyFont="1" applyBorder="1" applyAlignment="1">
      <alignment horizontal="right"/>
    </xf>
    <xf numFmtId="4" fontId="33" fillId="0" borderId="0" xfId="19" applyNumberFormat="1" applyFont="1" applyFill="1" applyBorder="1" applyAlignment="1" applyProtection="1">
      <alignment horizontal="center" vertical="center" wrapText="1"/>
    </xf>
    <xf numFmtId="4" fontId="37" fillId="0" borderId="0" xfId="19" applyNumberFormat="1" applyFont="1" applyFill="1" applyBorder="1" applyAlignment="1" applyProtection="1">
      <alignment horizontal="center" vertical="center" wrapText="1"/>
    </xf>
    <xf numFmtId="4" fontId="35" fillId="0" borderId="0" xfId="19" applyNumberFormat="1" applyFont="1" applyFill="1" applyBorder="1" applyAlignment="1" applyProtection="1"/>
    <xf numFmtId="4" fontId="39" fillId="0" borderId="7" xfId="19" quotePrefix="1" applyNumberFormat="1" applyFont="1" applyBorder="1" applyAlignment="1">
      <alignment horizontal="left" wrapText="1"/>
    </xf>
    <xf numFmtId="4" fontId="39" fillId="0" borderId="8" xfId="19" quotePrefix="1" applyNumberFormat="1" applyFont="1" applyBorder="1" applyAlignment="1">
      <alignment horizontal="left" wrapText="1"/>
    </xf>
    <xf numFmtId="4" fontId="39" fillId="0" borderId="8" xfId="19" quotePrefix="1" applyNumberFormat="1" applyFont="1" applyBorder="1" applyAlignment="1">
      <alignment horizontal="center" wrapText="1"/>
    </xf>
    <xf numFmtId="4" fontId="39" fillId="0" borderId="8" xfId="19" quotePrefix="1" applyNumberFormat="1" applyFont="1" applyFill="1" applyBorder="1" applyAlignment="1" applyProtection="1">
      <alignment horizontal="left"/>
    </xf>
    <xf numFmtId="4" fontId="39" fillId="16" borderId="9" xfId="19" applyNumberFormat="1" applyFont="1" applyFill="1" applyBorder="1" applyAlignment="1" applyProtection="1">
      <alignment horizontal="center" vertical="center" wrapText="1"/>
    </xf>
    <xf numFmtId="4" fontId="33" fillId="0" borderId="0" xfId="19" quotePrefix="1" applyNumberFormat="1" applyFont="1" applyFill="1" applyBorder="1" applyAlignment="1" applyProtection="1">
      <alignment horizontal="center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6" borderId="7" xfId="19" quotePrefix="1" applyNumberFormat="1" applyFont="1" applyFill="1" applyBorder="1" applyAlignment="1">
      <alignment horizontal="right"/>
    </xf>
    <xf numFmtId="4" fontId="40" fillId="26" borderId="9" xfId="19" applyNumberFormat="1" applyFont="1" applyFill="1" applyBorder="1" applyAlignment="1" applyProtection="1">
      <alignment horizontal="right" wrapText="1"/>
    </xf>
    <xf numFmtId="4" fontId="40" fillId="25" borderId="7" xfId="19" quotePrefix="1" applyNumberFormat="1" applyFont="1" applyFill="1" applyBorder="1" applyAlignment="1">
      <alignment horizontal="right"/>
    </xf>
    <xf numFmtId="4" fontId="40" fillId="25" borderId="9" xfId="19" quotePrefix="1" applyNumberFormat="1" applyFont="1" applyFill="1" applyBorder="1" applyAlignment="1">
      <alignment horizontal="right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43" fillId="0" borderId="0" xfId="19" applyNumberFormat="1" applyFont="1" applyAlignment="1">
      <alignment wrapText="1"/>
    </xf>
    <xf numFmtId="4" fontId="44" fillId="0" borderId="0" xfId="19" quotePrefix="1" applyNumberFormat="1" applyFont="1" applyFill="1" applyBorder="1" applyAlignment="1" applyProtection="1">
      <alignment horizontal="center" vertical="center" wrapText="1"/>
    </xf>
    <xf numFmtId="4" fontId="45" fillId="0" borderId="0" xfId="19" applyNumberFormat="1" applyFont="1" applyFill="1" applyBorder="1" applyAlignment="1" applyProtection="1">
      <alignment horizontal="center" vertical="center" wrapText="1"/>
    </xf>
    <xf numFmtId="4" fontId="41" fillId="0" borderId="0" xfId="19" applyNumberFormat="1" applyFont="1" applyFill="1" applyBorder="1" applyAlignment="1" applyProtection="1"/>
    <xf numFmtId="4" fontId="40" fillId="0" borderId="7" xfId="19" quotePrefix="1" applyNumberFormat="1" applyFont="1" applyBorder="1" applyAlignment="1">
      <alignment horizontal="left" wrapText="1"/>
    </xf>
    <xf numFmtId="4" fontId="40" fillId="0" borderId="8" xfId="19" quotePrefix="1" applyNumberFormat="1" applyFont="1" applyBorder="1" applyAlignment="1">
      <alignment horizontal="left" wrapText="1"/>
    </xf>
    <xf numFmtId="4" fontId="40" fillId="0" borderId="8" xfId="19" quotePrefix="1" applyNumberFormat="1" applyFont="1" applyBorder="1" applyAlignment="1">
      <alignment horizontal="center" wrapText="1"/>
    </xf>
    <xf numFmtId="4" fontId="40" fillId="0" borderId="8" xfId="19" quotePrefix="1" applyNumberFormat="1" applyFont="1" applyFill="1" applyBorder="1" applyAlignment="1" applyProtection="1">
      <alignment horizontal="left"/>
    </xf>
    <xf numFmtId="4" fontId="40" fillId="16" borderId="9" xfId="19" applyNumberFormat="1" applyFont="1" applyFill="1" applyBorder="1" applyAlignment="1" applyProtection="1">
      <alignment horizontal="center" vertical="center" wrapText="1"/>
    </xf>
    <xf numFmtId="4" fontId="39" fillId="25" borderId="7" xfId="19" quotePrefix="1" applyNumberFormat="1" applyFont="1" applyFill="1" applyBorder="1" applyAlignment="1">
      <alignment horizontal="right"/>
    </xf>
    <xf numFmtId="4" fontId="39" fillId="25" borderId="9" xfId="19" quotePrefix="1" applyNumberFormat="1" applyFont="1" applyFill="1" applyBorder="1" applyAlignment="1">
      <alignment horizontal="right"/>
    </xf>
    <xf numFmtId="4" fontId="2" fillId="0" borderId="0" xfId="19" applyNumberFormat="1"/>
    <xf numFmtId="0" fontId="1" fillId="0" borderId="0" xfId="20"/>
    <xf numFmtId="0" fontId="33" fillId="0" borderId="0" xfId="20" applyFont="1" applyAlignment="1">
      <alignment horizontal="center" vertical="center" wrapText="1"/>
    </xf>
    <xf numFmtId="0" fontId="35" fillId="0" borderId="0" xfId="20" applyFont="1" applyAlignment="1">
      <alignment vertical="center" wrapText="1"/>
    </xf>
    <xf numFmtId="0" fontId="39" fillId="26" borderId="9" xfId="20" applyFont="1" applyFill="1" applyBorder="1" applyAlignment="1">
      <alignment horizontal="center" vertical="center" wrapText="1"/>
    </xf>
    <xf numFmtId="0" fontId="39" fillId="26" borderId="10" xfId="20" applyFont="1" applyFill="1" applyBorder="1" applyAlignment="1">
      <alignment horizontal="center" vertical="center" wrapText="1"/>
    </xf>
    <xf numFmtId="0" fontId="40" fillId="16" borderId="9" xfId="20" applyFont="1" applyFill="1" applyBorder="1" applyAlignment="1">
      <alignment vertical="center" wrapText="1"/>
    </xf>
    <xf numFmtId="0" fontId="48" fillId="16" borderId="9" xfId="20" quotePrefix="1" applyFont="1" applyFill="1" applyBorder="1" applyAlignment="1">
      <alignment horizontal="left" vertical="center"/>
    </xf>
    <xf numFmtId="0" fontId="40" fillId="16" borderId="9" xfId="20" applyFont="1" applyFill="1" applyBorder="1" applyAlignment="1">
      <alignment horizontal="left" vertical="center" wrapText="1"/>
    </xf>
    <xf numFmtId="0" fontId="48" fillId="16" borderId="9" xfId="20" quotePrefix="1" applyFont="1" applyFill="1" applyBorder="1" applyAlignment="1">
      <alignment horizontal="left" vertical="center" wrapText="1"/>
    </xf>
    <xf numFmtId="4" fontId="49" fillId="16" borderId="9" xfId="20" applyNumberFormat="1" applyFont="1" applyFill="1" applyBorder="1" applyAlignment="1">
      <alignment horizontal="right"/>
    </xf>
    <xf numFmtId="4" fontId="49" fillId="16" borderId="10" xfId="20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right" vertical="center" wrapText="1"/>
    </xf>
    <xf numFmtId="0" fontId="39" fillId="26" borderId="10" xfId="20" applyFont="1" applyFill="1" applyBorder="1" applyAlignment="1">
      <alignment horizontal="right" vertical="center" wrapText="1"/>
    </xf>
    <xf numFmtId="4" fontId="49" fillId="16" borderId="9" xfId="20" applyNumberFormat="1" applyFont="1" applyFill="1" applyBorder="1" applyAlignment="1">
      <alignment horizontal="right" vertical="center"/>
    </xf>
    <xf numFmtId="0" fontId="35" fillId="0" borderId="0" xfId="20" applyFont="1" applyAlignment="1">
      <alignment horizontal="right" vertical="center" wrapText="1"/>
    </xf>
    <xf numFmtId="0" fontId="40" fillId="25" borderId="9" xfId="20" applyFont="1" applyFill="1" applyBorder="1" applyAlignment="1">
      <alignment vertical="center" wrapText="1"/>
    </xf>
    <xf numFmtId="4" fontId="39" fillId="25" borderId="9" xfId="20" applyNumberFormat="1" applyFont="1" applyFill="1" applyBorder="1" applyAlignment="1">
      <alignment horizontal="right" vertical="center" wrapText="1"/>
    </xf>
    <xf numFmtId="0" fontId="40" fillId="25" borderId="9" xfId="20" applyFont="1" applyFill="1" applyBorder="1" applyAlignment="1">
      <alignment horizontal="left" vertical="center" wrapText="1"/>
    </xf>
    <xf numFmtId="4" fontId="39" fillId="25" borderId="10" xfId="20" applyNumberFormat="1" applyFont="1" applyFill="1" applyBorder="1" applyAlignment="1">
      <alignment horizontal="right" vertical="center"/>
    </xf>
    <xf numFmtId="0" fontId="39" fillId="25" borderId="9" xfId="20" applyFont="1" applyFill="1" applyBorder="1" applyAlignment="1">
      <alignment horizontal="left" vertical="center" wrapText="1"/>
    </xf>
    <xf numFmtId="0" fontId="39" fillId="27" borderId="9" xfId="20" applyFont="1" applyFill="1" applyBorder="1" applyAlignment="1">
      <alignment horizontal="left" vertical="center" wrapText="1"/>
    </xf>
    <xf numFmtId="4" fontId="39" fillId="27" borderId="10" xfId="20" applyNumberFormat="1" applyFont="1" applyFill="1" applyBorder="1" applyAlignment="1">
      <alignment horizontal="right" vertical="center" wrapText="1"/>
    </xf>
    <xf numFmtId="4" fontId="39" fillId="27" borderId="9" xfId="20" applyNumberFormat="1" applyFont="1" applyFill="1" applyBorder="1" applyAlignment="1">
      <alignment horizontal="right" vertical="center" wrapText="1"/>
    </xf>
    <xf numFmtId="0" fontId="50" fillId="0" borderId="0" xfId="20" applyFont="1"/>
    <xf numFmtId="0" fontId="51" fillId="0" borderId="0" xfId="20" applyFont="1"/>
    <xf numFmtId="0" fontId="52" fillId="0" borderId="0" xfId="20" applyFont="1"/>
    <xf numFmtId="0" fontId="50" fillId="0" borderId="0" xfId="20" applyFont="1" applyAlignment="1">
      <alignment horizontal="right" vertical="center"/>
    </xf>
    <xf numFmtId="0" fontId="50" fillId="0" borderId="0" xfId="20" applyFont="1" applyAlignment="1">
      <alignment horizontal="right"/>
    </xf>
    <xf numFmtId="4" fontId="22" fillId="19" borderId="0" xfId="0" applyNumberFormat="1" applyFont="1" applyFill="1"/>
    <xf numFmtId="0" fontId="53" fillId="0" borderId="0" xfId="20" applyFont="1"/>
    <xf numFmtId="0" fontId="53" fillId="0" borderId="0" xfId="20" applyFont="1" applyAlignment="1">
      <alignment horizontal="right" vertical="center"/>
    </xf>
    <xf numFmtId="0" fontId="53" fillId="0" borderId="0" xfId="20" applyFont="1" applyAlignment="1">
      <alignment horizontal="right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right" vertical="center" wrapText="1"/>
    </xf>
    <xf numFmtId="4" fontId="49" fillId="16" borderId="10" xfId="20" applyNumberFormat="1" applyFont="1" applyFill="1" applyBorder="1" applyAlignment="1">
      <alignment horizontal="right"/>
    </xf>
    <xf numFmtId="0" fontId="52" fillId="0" borderId="0" xfId="20" applyFont="1" applyAlignment="1">
      <alignment horizontal="right"/>
    </xf>
    <xf numFmtId="0" fontId="48" fillId="16" borderId="9" xfId="20" quotePrefix="1" applyFont="1" applyFill="1" applyBorder="1" applyAlignment="1">
      <alignment horizontal="left" wrapText="1"/>
    </xf>
    <xf numFmtId="4" fontId="49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wrapText="1"/>
    </xf>
    <xf numFmtId="0" fontId="52" fillId="0" borderId="0" xfId="20" applyFont="1" applyAlignment="1"/>
    <xf numFmtId="0" fontId="18" fillId="0" borderId="4" xfId="14" applyFont="1" applyFill="1" applyBorder="1" applyAlignment="1">
      <alignment vertical="center" wrapText="1" readingOrder="1"/>
    </xf>
    <xf numFmtId="0" fontId="20" fillId="13" borderId="4" xfId="14" applyFont="1" applyFill="1" applyBorder="1" applyAlignment="1">
      <alignment vertical="center" wrapText="1" readingOrder="1"/>
    </xf>
    <xf numFmtId="0" fontId="4" fillId="22" borderId="0" xfId="0" applyFont="1" applyFill="1"/>
    <xf numFmtId="0" fontId="55" fillId="0" borderId="0" xfId="0" applyFont="1"/>
    <xf numFmtId="0" fontId="28" fillId="16" borderId="0" xfId="0" applyFont="1" applyFill="1"/>
    <xf numFmtId="4" fontId="19" fillId="23" borderId="0" xfId="0" applyNumberFormat="1" applyFont="1" applyFill="1"/>
    <xf numFmtId="0" fontId="20" fillId="21" borderId="4" xfId="0" applyFont="1" applyFill="1" applyBorder="1" applyAlignment="1" applyProtection="1">
      <alignment horizontal="left" vertical="center" wrapText="1"/>
    </xf>
    <xf numFmtId="4" fontId="20" fillId="21" borderId="5" xfId="0" applyNumberFormat="1" applyFont="1" applyFill="1" applyBorder="1" applyAlignment="1">
      <alignment horizontal="right"/>
    </xf>
    <xf numFmtId="0" fontId="20" fillId="22" borderId="4" xfId="0" applyFont="1" applyFill="1" applyBorder="1" applyAlignment="1" applyProtection="1">
      <alignment horizontal="left" vertical="center" wrapText="1"/>
    </xf>
    <xf numFmtId="4" fontId="20" fillId="22" borderId="5" xfId="0" applyNumberFormat="1" applyFont="1" applyFill="1" applyBorder="1" applyAlignment="1">
      <alignment horizontal="right"/>
    </xf>
    <xf numFmtId="0" fontId="20" fillId="24" borderId="4" xfId="0" applyFont="1" applyFill="1" applyBorder="1" applyAlignment="1" applyProtection="1">
      <alignment horizontal="left" vertical="center" wrapText="1"/>
    </xf>
    <xf numFmtId="0" fontId="18" fillId="24" borderId="4" xfId="0" applyFont="1" applyFill="1" applyBorder="1" applyAlignment="1" applyProtection="1">
      <alignment horizontal="left" vertical="center" wrapText="1"/>
    </xf>
    <xf numFmtId="4" fontId="18" fillId="24" borderId="5" xfId="0" applyNumberFormat="1" applyFont="1" applyFill="1" applyBorder="1" applyAlignment="1">
      <alignment horizontal="right"/>
    </xf>
    <xf numFmtId="0" fontId="20" fillId="22" borderId="4" xfId="0" applyFont="1" applyFill="1" applyBorder="1" applyAlignment="1">
      <alignment horizontal="left" vertical="center"/>
    </xf>
    <xf numFmtId="0" fontId="20" fillId="22" borderId="4" xfId="0" applyFont="1" applyFill="1" applyBorder="1" applyAlignment="1">
      <alignment horizontal="left" vertical="center" wrapText="1"/>
    </xf>
    <xf numFmtId="0" fontId="18" fillId="24" borderId="4" xfId="0" applyFont="1" applyFill="1" applyBorder="1" applyAlignment="1">
      <alignment horizontal="left" vertical="center"/>
    </xf>
    <xf numFmtId="0" fontId="18" fillId="24" borderId="4" xfId="0" applyFont="1" applyFill="1" applyBorder="1" applyAlignment="1">
      <alignment horizontal="left" vertical="center" wrapText="1"/>
    </xf>
    <xf numFmtId="0" fontId="20" fillId="21" borderId="4" xfId="0" applyFont="1" applyFill="1" applyBorder="1" applyAlignment="1">
      <alignment horizontal="left" vertical="center"/>
    </xf>
    <xf numFmtId="0" fontId="20" fillId="21" borderId="4" xfId="0" applyFont="1" applyFill="1" applyBorder="1" applyAlignment="1">
      <alignment horizontal="left" vertical="center" wrapText="1"/>
    </xf>
    <xf numFmtId="0" fontId="0" fillId="0" borderId="14" xfId="0" applyBorder="1"/>
    <xf numFmtId="4" fontId="24" fillId="0" borderId="9" xfId="0" applyNumberFormat="1" applyFont="1" applyBorder="1"/>
    <xf numFmtId="0" fontId="56" fillId="21" borderId="4" xfId="0" applyFont="1" applyFill="1" applyBorder="1" applyAlignment="1" applyProtection="1">
      <alignment horizontal="left" vertical="center" wrapText="1"/>
    </xf>
    <xf numFmtId="4" fontId="56" fillId="21" borderId="5" xfId="0" applyNumberFormat="1" applyFont="1" applyFill="1" applyBorder="1" applyAlignment="1">
      <alignment horizontal="right"/>
    </xf>
    <xf numFmtId="0" fontId="56" fillId="22" borderId="4" xfId="0" applyFont="1" applyFill="1" applyBorder="1" applyAlignment="1" applyProtection="1">
      <alignment horizontal="left" vertical="center" wrapText="1"/>
    </xf>
    <xf numFmtId="0" fontId="56" fillId="22" borderId="4" xfId="0" applyFont="1" applyFill="1" applyBorder="1" applyAlignment="1" applyProtection="1">
      <alignment wrapText="1"/>
    </xf>
    <xf numFmtId="4" fontId="56" fillId="22" borderId="5" xfId="0" applyNumberFormat="1" applyFont="1" applyFill="1" applyBorder="1" applyAlignment="1">
      <alignment horizontal="right"/>
    </xf>
    <xf numFmtId="0" fontId="56" fillId="24" borderId="4" xfId="0" applyFont="1" applyFill="1" applyBorder="1" applyAlignment="1" applyProtection="1">
      <alignment horizontal="left" vertical="center" wrapText="1"/>
    </xf>
    <xf numFmtId="0" fontId="53" fillId="24" borderId="4" xfId="0" applyFont="1" applyFill="1" applyBorder="1" applyAlignment="1" applyProtection="1">
      <alignment horizontal="left" vertical="center" wrapText="1"/>
    </xf>
    <xf numFmtId="0" fontId="53" fillId="16" borderId="4" xfId="0" applyFont="1" applyFill="1" applyBorder="1" applyAlignment="1" applyProtection="1">
      <alignment wrapText="1"/>
    </xf>
    <xf numFmtId="4" fontId="53" fillId="24" borderId="5" xfId="0" applyNumberFormat="1" applyFont="1" applyFill="1" applyBorder="1" applyAlignment="1">
      <alignment horizontal="right"/>
    </xf>
    <xf numFmtId="4" fontId="53" fillId="24" borderId="4" xfId="0" applyNumberFormat="1" applyFont="1" applyFill="1" applyBorder="1" applyAlignment="1">
      <alignment horizontal="right"/>
    </xf>
    <xf numFmtId="0" fontId="56" fillId="21" borderId="5" xfId="0" applyFont="1" applyFill="1" applyBorder="1" applyAlignment="1" applyProtection="1">
      <alignment horizontal="left" vertical="center" wrapText="1"/>
    </xf>
    <xf numFmtId="0" fontId="53" fillId="24" borderId="2" xfId="0" applyFont="1" applyFill="1" applyBorder="1" applyAlignment="1" applyProtection="1">
      <alignment horizontal="left" vertical="center" wrapText="1"/>
    </xf>
    <xf numFmtId="0" fontId="56" fillId="22" borderId="5" xfId="0" applyFont="1" applyFill="1" applyBorder="1" applyAlignment="1" applyProtection="1">
      <alignment wrapText="1"/>
    </xf>
    <xf numFmtId="0" fontId="53" fillId="16" borderId="11" xfId="0" applyFont="1" applyFill="1" applyBorder="1" applyAlignment="1" applyProtection="1">
      <alignment wrapText="1"/>
    </xf>
    <xf numFmtId="0" fontId="53" fillId="16" borderId="12" xfId="0" applyFont="1" applyFill="1" applyBorder="1" applyAlignment="1" applyProtection="1">
      <alignment wrapText="1"/>
    </xf>
    <xf numFmtId="0" fontId="56" fillId="22" borderId="2" xfId="0" applyFont="1" applyFill="1" applyBorder="1" applyAlignment="1" applyProtection="1">
      <alignment horizontal="left" vertical="center" wrapText="1"/>
    </xf>
    <xf numFmtId="0" fontId="56" fillId="22" borderId="12" xfId="0" applyFont="1" applyFill="1" applyBorder="1" applyAlignment="1" applyProtection="1">
      <alignment wrapText="1"/>
    </xf>
    <xf numFmtId="0" fontId="53" fillId="24" borderId="3" xfId="0" applyFont="1" applyFill="1" applyBorder="1" applyAlignment="1" applyProtection="1">
      <alignment horizontal="left" vertical="center" wrapText="1"/>
    </xf>
    <xf numFmtId="0" fontId="53" fillId="24" borderId="13" xfId="0" applyFont="1" applyFill="1" applyBorder="1" applyAlignment="1" applyProtection="1">
      <alignment horizontal="left" vertical="center" wrapText="1"/>
    </xf>
    <xf numFmtId="0" fontId="53" fillId="16" borderId="5" xfId="0" applyFont="1" applyFill="1" applyBorder="1" applyAlignment="1" applyProtection="1">
      <alignment wrapText="1"/>
    </xf>
    <xf numFmtId="0" fontId="56" fillId="21" borderId="4" xfId="0" applyFont="1" applyFill="1" applyBorder="1" applyAlignment="1">
      <alignment horizontal="left" vertical="center"/>
    </xf>
    <xf numFmtId="0" fontId="56" fillId="21" borderId="4" xfId="0" applyFont="1" applyFill="1" applyBorder="1" applyAlignment="1">
      <alignment horizontal="left" vertical="center" wrapText="1"/>
    </xf>
    <xf numFmtId="0" fontId="56" fillId="22" borderId="4" xfId="0" applyFont="1" applyFill="1" applyBorder="1" applyAlignment="1">
      <alignment horizontal="left" vertical="center"/>
    </xf>
    <xf numFmtId="0" fontId="56" fillId="22" borderId="5" xfId="0" applyFont="1" applyFill="1" applyBorder="1" applyAlignment="1" applyProtection="1">
      <alignment horizontal="left" vertical="center" wrapText="1"/>
    </xf>
    <xf numFmtId="0" fontId="53" fillId="24" borderId="4" xfId="0" applyFont="1" applyFill="1" applyBorder="1" applyAlignment="1">
      <alignment horizontal="left" vertical="center"/>
    </xf>
    <xf numFmtId="0" fontId="53" fillId="24" borderId="5" xfId="0" applyFont="1" applyFill="1" applyBorder="1" applyAlignment="1" applyProtection="1">
      <alignment horizontal="left" vertical="center" wrapText="1"/>
    </xf>
    <xf numFmtId="0" fontId="53" fillId="16" borderId="5" xfId="0" applyFont="1" applyFill="1" applyBorder="1" applyAlignment="1" applyProtection="1">
      <alignment vertical="center" wrapText="1"/>
    </xf>
    <xf numFmtId="0" fontId="20" fillId="21" borderId="4" xfId="0" applyFont="1" applyFill="1" applyBorder="1" applyAlignment="1" applyProtection="1">
      <alignment horizontal="left" vertical="center"/>
    </xf>
    <xf numFmtId="0" fontId="20" fillId="21" borderId="4" xfId="0" applyFont="1" applyFill="1" applyBorder="1" applyAlignment="1" applyProtection="1">
      <alignment vertical="center" wrapText="1"/>
    </xf>
    <xf numFmtId="0" fontId="20" fillId="22" borderId="4" xfId="0" applyFont="1" applyFill="1" applyBorder="1" applyAlignment="1" applyProtection="1">
      <alignment horizontal="left" vertical="center"/>
    </xf>
    <xf numFmtId="0" fontId="20" fillId="22" borderId="4" xfId="0" applyFont="1" applyFill="1" applyBorder="1" applyAlignment="1" applyProtection="1">
      <alignment vertical="center" wrapText="1"/>
    </xf>
    <xf numFmtId="0" fontId="20" fillId="24" borderId="4" xfId="0" applyFont="1" applyFill="1" applyBorder="1" applyAlignment="1">
      <alignment horizontal="left" vertical="center"/>
    </xf>
    <xf numFmtId="0" fontId="20" fillId="24" borderId="4" xfId="0" applyFont="1" applyFill="1" applyBorder="1" applyAlignment="1" applyProtection="1">
      <alignment horizontal="left" vertical="center"/>
    </xf>
    <xf numFmtId="0" fontId="18" fillId="24" borderId="4" xfId="0" applyFont="1" applyFill="1" applyBorder="1" applyAlignment="1" applyProtection="1">
      <alignment horizontal="left" vertical="center"/>
    </xf>
    <xf numFmtId="0" fontId="18" fillId="24" borderId="4" xfId="0" applyFont="1" applyFill="1" applyBorder="1" applyAlignment="1" applyProtection="1">
      <alignment vertical="center" wrapText="1"/>
    </xf>
    <xf numFmtId="4" fontId="18" fillId="24" borderId="4" xfId="0" applyNumberFormat="1" applyFont="1" applyFill="1" applyBorder="1" applyAlignment="1">
      <alignment horizontal="right"/>
    </xf>
    <xf numFmtId="0" fontId="18" fillId="16" borderId="4" xfId="14" applyFont="1" applyFill="1" applyBorder="1" applyAlignment="1">
      <alignment vertical="center" wrapText="1" readingOrder="1"/>
    </xf>
    <xf numFmtId="0" fontId="20" fillId="22" borderId="4" xfId="14" applyFont="1" applyFill="1" applyBorder="1" applyAlignment="1">
      <alignment vertical="center" wrapText="1" readingOrder="1"/>
    </xf>
    <xf numFmtId="0" fontId="54" fillId="16" borderId="4" xfId="14" applyFont="1" applyFill="1" applyBorder="1" applyAlignment="1">
      <alignment vertical="center" wrapText="1" readingOrder="1"/>
    </xf>
    <xf numFmtId="0" fontId="20" fillId="21" borderId="4" xfId="14" applyFont="1" applyFill="1" applyBorder="1" applyAlignment="1">
      <alignment vertical="center" wrapText="1" readingOrder="1"/>
    </xf>
    <xf numFmtId="49" fontId="18" fillId="16" borderId="4" xfId="0" applyNumberFormat="1" applyFont="1" applyFill="1" applyBorder="1"/>
    <xf numFmtId="4" fontId="35" fillId="16" borderId="10" xfId="20" applyNumberFormat="1" applyFont="1" applyFill="1" applyBorder="1" applyAlignment="1">
      <alignment horizontal="right"/>
    </xf>
    <xf numFmtId="4" fontId="39" fillId="16" borderId="10" xfId="20" applyNumberFormat="1" applyFont="1" applyFill="1" applyBorder="1" applyAlignment="1">
      <alignment horizontal="right"/>
    </xf>
    <xf numFmtId="0" fontId="31" fillId="0" borderId="0" xfId="20" applyFont="1"/>
    <xf numFmtId="0" fontId="20" fillId="21" borderId="5" xfId="0" applyFont="1" applyFill="1" applyBorder="1" applyAlignment="1" applyProtection="1">
      <alignment horizontal="left" vertical="center" wrapText="1"/>
    </xf>
    <xf numFmtId="0" fontId="20" fillId="22" borderId="2" xfId="0" applyFont="1" applyFill="1" applyBorder="1" applyAlignment="1" applyProtection="1">
      <alignment horizontal="center" vertical="center" wrapText="1"/>
    </xf>
    <xf numFmtId="0" fontId="20" fillId="22" borderId="3" xfId="0" applyFont="1" applyFill="1" applyBorder="1" applyAlignment="1" applyProtection="1">
      <alignment horizontal="center" vertical="center" wrapText="1"/>
    </xf>
    <xf numFmtId="0" fontId="20" fillId="22" borderId="5" xfId="0" applyFont="1" applyFill="1" applyBorder="1" applyAlignment="1" applyProtection="1">
      <alignment horizontal="center" vertical="center" wrapText="1"/>
    </xf>
    <xf numFmtId="0" fontId="20" fillId="22" borderId="4" xfId="0" applyFont="1" applyFill="1" applyBorder="1" applyAlignment="1" applyProtection="1">
      <alignment wrapText="1"/>
    </xf>
    <xf numFmtId="0" fontId="18" fillId="24" borderId="2" xfId="0" applyFont="1" applyFill="1" applyBorder="1" applyAlignment="1" applyProtection="1">
      <alignment horizontal="center" vertical="center" wrapText="1"/>
    </xf>
    <xf numFmtId="0" fontId="18" fillId="24" borderId="3" xfId="0" applyFont="1" applyFill="1" applyBorder="1" applyAlignment="1" applyProtection="1">
      <alignment horizontal="center" vertical="center" wrapText="1"/>
    </xf>
    <xf numFmtId="0" fontId="18" fillId="24" borderId="5" xfId="0" applyFont="1" applyFill="1" applyBorder="1" applyAlignment="1" applyProtection="1">
      <alignment horizontal="center" vertical="center" wrapText="1"/>
    </xf>
    <xf numFmtId="0" fontId="18" fillId="16" borderId="4" xfId="0" applyFont="1" applyFill="1" applyBorder="1" applyAlignment="1" applyProtection="1">
      <alignment wrapText="1"/>
    </xf>
    <xf numFmtId="0" fontId="20" fillId="22" borderId="5" xfId="0" applyFont="1" applyFill="1" applyBorder="1" applyAlignment="1" applyProtection="1">
      <alignment wrapText="1"/>
    </xf>
    <xf numFmtId="0" fontId="18" fillId="16" borderId="5" xfId="0" applyFont="1" applyFill="1" applyBorder="1" applyAlignment="1" applyProtection="1">
      <alignment wrapText="1"/>
    </xf>
    <xf numFmtId="0" fontId="20" fillId="21" borderId="2" xfId="0" applyFont="1" applyFill="1" applyBorder="1" applyAlignment="1" applyProtection="1">
      <alignment horizontal="center" vertical="center" wrapText="1"/>
    </xf>
    <xf numFmtId="0" fontId="21" fillId="21" borderId="3" xfId="0" applyFont="1" applyFill="1" applyBorder="1" applyAlignment="1" applyProtection="1">
      <alignment horizontal="left" vertical="center" wrapText="1"/>
    </xf>
    <xf numFmtId="0" fontId="21" fillId="21" borderId="5" xfId="0" applyFont="1" applyFill="1" applyBorder="1" applyAlignment="1" applyProtection="1">
      <alignment horizontal="left" vertical="center" wrapText="1"/>
    </xf>
    <xf numFmtId="0" fontId="20" fillId="21" borderId="4" xfId="0" applyFont="1" applyFill="1" applyBorder="1" applyAlignment="1" applyProtection="1">
      <alignment wrapText="1"/>
    </xf>
    <xf numFmtId="0" fontId="20" fillId="21" borderId="3" xfId="0" applyFont="1" applyFill="1" applyBorder="1" applyAlignment="1" applyProtection="1">
      <alignment horizontal="left" vertical="center" wrapText="1" indent="1"/>
    </xf>
    <xf numFmtId="0" fontId="20" fillId="21" borderId="5" xfId="0" applyFont="1" applyFill="1" applyBorder="1" applyAlignment="1" applyProtection="1">
      <alignment horizontal="left" vertical="center" wrapText="1" indent="1"/>
    </xf>
    <xf numFmtId="0" fontId="25" fillId="21" borderId="4" xfId="14" applyFont="1" applyFill="1" applyBorder="1" applyAlignment="1">
      <alignment vertical="center" wrapText="1" readingOrder="1"/>
    </xf>
    <xf numFmtId="0" fontId="20" fillId="22" borderId="3" xfId="0" applyFont="1" applyFill="1" applyBorder="1" applyAlignment="1" applyProtection="1">
      <alignment horizontal="left" vertical="center" wrapText="1" indent="1"/>
    </xf>
    <xf numFmtId="0" fontId="20" fillId="22" borderId="5" xfId="0" applyFont="1" applyFill="1" applyBorder="1" applyAlignment="1" applyProtection="1">
      <alignment horizontal="left" vertical="center" wrapText="1" indent="1"/>
    </xf>
    <xf numFmtId="0" fontId="18" fillId="24" borderId="3" xfId="0" applyFont="1" applyFill="1" applyBorder="1" applyAlignment="1" applyProtection="1">
      <alignment horizontal="left" vertical="center" wrapText="1" indent="1"/>
    </xf>
    <xf numFmtId="0" fontId="18" fillId="24" borderId="5" xfId="0" applyFont="1" applyFill="1" applyBorder="1" applyAlignment="1" applyProtection="1">
      <alignment horizontal="left" vertical="center" wrapText="1" indent="1"/>
    </xf>
    <xf numFmtId="0" fontId="20" fillId="21" borderId="5" xfId="0" applyFont="1" applyFill="1" applyBorder="1" applyAlignment="1" applyProtection="1">
      <alignment wrapText="1"/>
    </xf>
    <xf numFmtId="0" fontId="20" fillId="21" borderId="5" xfId="0" applyFont="1" applyFill="1" applyBorder="1" applyAlignment="1">
      <alignment horizontal="left" vertical="center" wrapText="1"/>
    </xf>
    <xf numFmtId="0" fontId="20" fillId="21" borderId="3" xfId="0" applyFont="1" applyFill="1" applyBorder="1" applyAlignment="1" applyProtection="1">
      <alignment horizontal="center" vertical="center" wrapText="1"/>
    </xf>
    <xf numFmtId="0" fontId="20" fillId="21" borderId="5" xfId="0" applyFont="1" applyFill="1" applyBorder="1" applyAlignment="1" applyProtection="1">
      <alignment horizontal="center" vertical="center" wrapText="1"/>
    </xf>
    <xf numFmtId="0" fontId="25" fillId="22" borderId="4" xfId="14" applyFont="1" applyFill="1" applyBorder="1" applyAlignment="1">
      <alignment vertical="center" wrapText="1" readingOrder="1"/>
    </xf>
    <xf numFmtId="0" fontId="26" fillId="16" borderId="4" xfId="14" applyFont="1" applyFill="1" applyBorder="1" applyAlignment="1">
      <alignment vertical="center" wrapText="1" readingOrder="1"/>
    </xf>
    <xf numFmtId="0" fontId="20" fillId="28" borderId="5" xfId="0" applyFont="1" applyFill="1" applyBorder="1" applyAlignment="1" applyProtection="1">
      <alignment horizontal="left" vertical="center" wrapText="1"/>
    </xf>
    <xf numFmtId="4" fontId="20" fillId="28" borderId="5" xfId="0" applyNumberFormat="1" applyFont="1" applyFill="1" applyBorder="1" applyAlignment="1">
      <alignment horizontal="right"/>
    </xf>
    <xf numFmtId="0" fontId="20" fillId="29" borderId="5" xfId="0" applyFont="1" applyFill="1" applyBorder="1" applyAlignment="1" applyProtection="1">
      <alignment horizontal="left" vertical="center" wrapText="1"/>
    </xf>
    <xf numFmtId="4" fontId="20" fillId="29" borderId="5" xfId="0" applyNumberFormat="1" applyFont="1" applyFill="1" applyBorder="1" applyAlignment="1">
      <alignment horizontal="right"/>
    </xf>
    <xf numFmtId="0" fontId="25" fillId="29" borderId="5" xfId="14" applyFont="1" applyFill="1" applyBorder="1" applyAlignment="1">
      <alignment vertical="center" wrapText="1" readingOrder="1"/>
    </xf>
    <xf numFmtId="0" fontId="20" fillId="29" borderId="5" xfId="0" applyFont="1" applyFill="1" applyBorder="1" applyAlignment="1" applyProtection="1">
      <alignment wrapText="1"/>
    </xf>
    <xf numFmtId="0" fontId="20" fillId="28" borderId="5" xfId="0" applyFont="1" applyFill="1" applyBorder="1" applyAlignment="1" applyProtection="1">
      <alignment wrapText="1"/>
    </xf>
    <xf numFmtId="0" fontId="20" fillId="22" borderId="3" xfId="0" applyFont="1" applyFill="1" applyBorder="1" applyAlignment="1" applyProtection="1">
      <alignment horizontal="left" vertical="center" wrapText="1"/>
    </xf>
    <xf numFmtId="0" fontId="20" fillId="22" borderId="5" xfId="0" applyFont="1" applyFill="1" applyBorder="1" applyAlignment="1" applyProtection="1">
      <alignment horizontal="left" vertical="center" wrapText="1"/>
    </xf>
    <xf numFmtId="0" fontId="18" fillId="24" borderId="3" xfId="0" applyFont="1" applyFill="1" applyBorder="1" applyAlignment="1" applyProtection="1">
      <alignment horizontal="left" vertical="center" wrapText="1"/>
    </xf>
    <xf numFmtId="0" fontId="18" fillId="24" borderId="5" xfId="0" applyFont="1" applyFill="1" applyBorder="1" applyAlignment="1" applyProtection="1">
      <alignment horizontal="left" vertical="center" wrapText="1"/>
    </xf>
    <xf numFmtId="0" fontId="20" fillId="13" borderId="16" xfId="0" applyFont="1" applyFill="1" applyBorder="1" applyAlignment="1" applyProtection="1">
      <alignment horizontal="center" vertical="center" wrapText="1"/>
    </xf>
    <xf numFmtId="0" fontId="20" fillId="13" borderId="17" xfId="0" applyFont="1" applyFill="1" applyBorder="1" applyAlignment="1" applyProtection="1">
      <alignment horizontal="center" vertical="center" wrapText="1"/>
    </xf>
    <xf numFmtId="0" fontId="20" fillId="13" borderId="18" xfId="0" applyFont="1" applyFill="1" applyBorder="1" applyAlignment="1" applyProtection="1">
      <alignment horizontal="center" vertical="center" wrapText="1"/>
    </xf>
    <xf numFmtId="0" fontId="20" fillId="21" borderId="0" xfId="0" applyFont="1" applyFill="1" applyBorder="1" applyAlignment="1" applyProtection="1">
      <alignment vertical="center" wrapText="1"/>
    </xf>
    <xf numFmtId="0" fontId="20" fillId="22" borderId="17" xfId="0" applyFont="1" applyFill="1" applyBorder="1" applyAlignment="1" applyProtection="1">
      <alignment horizontal="left" vertical="center" wrapText="1"/>
    </xf>
    <xf numFmtId="0" fontId="20" fillId="22" borderId="18" xfId="0" applyFont="1" applyFill="1" applyBorder="1" applyAlignment="1" applyProtection="1">
      <alignment horizontal="left" vertical="center" wrapText="1"/>
    </xf>
    <xf numFmtId="0" fontId="20" fillId="21" borderId="19" xfId="0" applyFont="1" applyFill="1" applyBorder="1" applyAlignment="1" applyProtection="1">
      <alignment vertical="center" wrapText="1"/>
    </xf>
    <xf numFmtId="0" fontId="20" fillId="21" borderId="21" xfId="0" applyFont="1" applyFill="1" applyBorder="1" applyAlignment="1" applyProtection="1">
      <alignment vertical="center" wrapText="1"/>
    </xf>
    <xf numFmtId="0" fontId="20" fillId="21" borderId="20" xfId="0" applyFont="1" applyFill="1" applyBorder="1" applyAlignment="1" applyProtection="1">
      <alignment vertical="center" wrapText="1"/>
    </xf>
    <xf numFmtId="0" fontId="18" fillId="24" borderId="14" xfId="0" applyFont="1" applyFill="1" applyBorder="1" applyAlignment="1" applyProtection="1">
      <alignment horizontal="left" vertical="center" wrapText="1"/>
    </xf>
    <xf numFmtId="0" fontId="18" fillId="24" borderId="23" xfId="0" applyFont="1" applyFill="1" applyBorder="1" applyAlignment="1" applyProtection="1">
      <alignment horizontal="left" vertical="center" wrapText="1"/>
    </xf>
    <xf numFmtId="0" fontId="20" fillId="21" borderId="21" xfId="0" applyFont="1" applyFill="1" applyBorder="1" applyAlignment="1" applyProtection="1">
      <alignment horizontal="center" vertical="center" wrapText="1"/>
    </xf>
    <xf numFmtId="0" fontId="20" fillId="22" borderId="16" xfId="0" applyFont="1" applyFill="1" applyBorder="1" applyAlignment="1" applyProtection="1">
      <alignment horizontal="center" vertical="center" wrapText="1"/>
    </xf>
    <xf numFmtId="0" fontId="18" fillId="24" borderId="22" xfId="0" applyFont="1" applyFill="1" applyBorder="1" applyAlignment="1" applyProtection="1">
      <alignment horizontal="center" vertical="center" wrapText="1"/>
    </xf>
    <xf numFmtId="0" fontId="20" fillId="21" borderId="0" xfId="0" applyFont="1" applyFill="1" applyBorder="1" applyAlignment="1" applyProtection="1">
      <alignment horizontal="center" vertical="center" wrapText="1"/>
    </xf>
    <xf numFmtId="0" fontId="20" fillId="11" borderId="8" xfId="0" applyFont="1" applyFill="1" applyBorder="1" applyAlignment="1" applyProtection="1">
      <alignment vertical="center" wrapText="1"/>
    </xf>
    <xf numFmtId="0" fontId="20" fillId="11" borderId="8" xfId="0" applyFont="1" applyFill="1" applyBorder="1" applyAlignment="1" applyProtection="1">
      <alignment horizontal="center" vertical="center" wrapText="1"/>
    </xf>
    <xf numFmtId="0" fontId="20" fillId="11" borderId="2" xfId="0" applyFont="1" applyFill="1" applyBorder="1" applyAlignment="1" applyProtection="1">
      <alignment horizontal="center" vertical="top" wrapText="1"/>
    </xf>
    <xf numFmtId="0" fontId="20" fillId="21" borderId="2" xfId="0" applyFont="1" applyFill="1" applyBorder="1" applyAlignment="1" applyProtection="1">
      <alignment horizontal="center" vertical="top" wrapText="1"/>
    </xf>
    <xf numFmtId="0" fontId="20" fillId="11" borderId="2" xfId="0" applyFont="1" applyFill="1" applyBorder="1" applyAlignment="1" applyProtection="1">
      <alignment horizontal="left" vertical="center" wrapText="1" indent="1"/>
    </xf>
    <xf numFmtId="0" fontId="20" fillId="21" borderId="2" xfId="0" applyFont="1" applyFill="1" applyBorder="1" applyAlignment="1" applyProtection="1">
      <alignment horizontal="left" vertical="center" wrapText="1" indent="1"/>
    </xf>
    <xf numFmtId="4" fontId="40" fillId="0" borderId="7" xfId="19" quotePrefix="1" applyNumberFormat="1" applyFont="1" applyBorder="1" applyAlignment="1">
      <alignment horizontal="left" vertical="center"/>
    </xf>
    <xf numFmtId="4" fontId="41" fillId="0" borderId="8" xfId="19" applyNumberFormat="1" applyFont="1" applyFill="1" applyBorder="1" applyAlignment="1" applyProtection="1">
      <alignment vertical="center"/>
    </xf>
    <xf numFmtId="0" fontId="32" fillId="0" borderId="0" xfId="19" applyNumberFormat="1" applyFont="1" applyFill="1" applyBorder="1" applyAlignment="1" applyProtection="1">
      <alignment horizontal="center" vertical="center" wrapText="1"/>
    </xf>
    <xf numFmtId="0" fontId="34" fillId="0" borderId="0" xfId="19" applyNumberFormat="1" applyFont="1" applyFill="1" applyBorder="1" applyAlignment="1" applyProtection="1">
      <alignment vertical="center" wrapText="1"/>
    </xf>
    <xf numFmtId="0" fontId="36" fillId="0" borderId="0" xfId="19" applyFont="1" applyAlignment="1">
      <alignment wrapText="1"/>
    </xf>
    <xf numFmtId="4" fontId="40" fillId="25" borderId="7" xfId="19" applyNumberFormat="1" applyFont="1" applyFill="1" applyBorder="1" applyAlignment="1" applyProtection="1">
      <alignment horizontal="left" vertical="center" wrapText="1"/>
    </xf>
    <xf numFmtId="4" fontId="41" fillId="25" borderId="8" xfId="19" applyNumberFormat="1" applyFont="1" applyFill="1" applyBorder="1" applyAlignment="1" applyProtection="1">
      <alignment vertical="center" wrapText="1"/>
    </xf>
    <xf numFmtId="4" fontId="41" fillId="25" borderId="8" xfId="19" applyNumberFormat="1" applyFont="1" applyFill="1" applyBorder="1" applyAlignment="1" applyProtection="1">
      <alignment vertical="center"/>
    </xf>
    <xf numFmtId="4" fontId="40" fillId="0" borderId="7" xfId="19" applyNumberFormat="1" applyFont="1" applyFill="1" applyBorder="1" applyAlignment="1" applyProtection="1">
      <alignment horizontal="left" vertical="center" wrapText="1"/>
    </xf>
    <xf numFmtId="4" fontId="41" fillId="0" borderId="8" xfId="19" applyNumberFormat="1" applyFont="1" applyFill="1" applyBorder="1" applyAlignment="1" applyProtection="1">
      <alignment vertical="center" wrapText="1"/>
    </xf>
    <xf numFmtId="4" fontId="40" fillId="0" borderId="7" xfId="19" quotePrefix="1" applyNumberFormat="1" applyFont="1" applyFill="1" applyBorder="1" applyAlignment="1">
      <alignment horizontal="left" vertical="center"/>
    </xf>
    <xf numFmtId="4" fontId="40" fillId="0" borderId="7" xfId="19" quotePrefix="1" applyNumberFormat="1" applyFont="1" applyFill="1" applyBorder="1" applyAlignment="1" applyProtection="1">
      <alignment horizontal="left" vertical="center" wrapText="1"/>
    </xf>
    <xf numFmtId="4" fontId="40" fillId="25" borderId="7" xfId="19" quotePrefix="1" applyNumberFormat="1" applyFont="1" applyFill="1" applyBorder="1" applyAlignment="1" applyProtection="1">
      <alignment horizontal="left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0" fontId="46" fillId="0" borderId="0" xfId="19" applyNumberFormat="1" applyFont="1" applyFill="1" applyBorder="1" applyAlignment="1" applyProtection="1">
      <alignment wrapText="1"/>
    </xf>
    <xf numFmtId="0" fontId="47" fillId="0" borderId="0" xfId="19" applyNumberFormat="1" applyFont="1" applyFill="1" applyBorder="1" applyAlignment="1" applyProtection="1">
      <alignment wrapText="1"/>
    </xf>
    <xf numFmtId="4" fontId="40" fillId="26" borderId="7" xfId="19" applyNumberFormat="1" applyFont="1" applyFill="1" applyBorder="1" applyAlignment="1" applyProtection="1">
      <alignment horizontal="left" vertical="center" wrapText="1"/>
    </xf>
    <xf numFmtId="4" fontId="40" fillId="26" borderId="8" xfId="19" applyNumberFormat="1" applyFont="1" applyFill="1" applyBorder="1" applyAlignment="1" applyProtection="1">
      <alignment horizontal="left" vertical="center" wrapText="1"/>
    </xf>
    <xf numFmtId="4" fontId="40" fillId="26" borderId="10" xfId="19" applyNumberFormat="1" applyFont="1" applyFill="1" applyBorder="1" applyAlignment="1" applyProtection="1">
      <alignment horizontal="left" vertical="center" wrapText="1"/>
    </xf>
    <xf numFmtId="4" fontId="40" fillId="25" borderId="8" xfId="19" applyNumberFormat="1" applyFont="1" applyFill="1" applyBorder="1" applyAlignment="1" applyProtection="1">
      <alignment horizontal="left" vertical="center" wrapText="1"/>
    </xf>
    <xf numFmtId="4" fontId="40" fillId="25" borderId="10" xfId="19" applyNumberFormat="1" applyFont="1" applyFill="1" applyBorder="1" applyAlignment="1" applyProtection="1">
      <alignment horizontal="left" vertical="center" wrapText="1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2" fillId="0" borderId="8" xfId="19" applyNumberFormat="1" applyBorder="1" applyAlignment="1">
      <alignment horizontal="left" vertical="center" wrapText="1"/>
    </xf>
    <xf numFmtId="4" fontId="2" fillId="0" borderId="10" xfId="19" applyNumberFormat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 vertical="center" wrapText="1"/>
    </xf>
    <xf numFmtId="0" fontId="24" fillId="9" borderId="4" xfId="0" applyFont="1" applyFill="1" applyBorder="1" applyAlignment="1">
      <alignment horizontal="center" vertical="center"/>
    </xf>
    <xf numFmtId="0" fontId="32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center" vertical="center" wrapText="1"/>
    </xf>
    <xf numFmtId="0" fontId="22" fillId="14" borderId="15" xfId="0" applyFont="1" applyFill="1" applyBorder="1" applyAlignment="1" applyProtection="1">
      <alignment horizontal="left" vertical="center" wrapText="1"/>
    </xf>
    <xf numFmtId="0" fontId="20" fillId="10" borderId="4" xfId="0" applyFont="1" applyFill="1" applyBorder="1" applyAlignment="1" applyProtection="1">
      <alignment horizontal="center" vertical="center" wrapText="1"/>
    </xf>
    <xf numFmtId="0" fontId="20" fillId="15" borderId="4" xfId="0" applyFont="1" applyFill="1" applyBorder="1" applyAlignment="1" applyProtection="1">
      <alignment horizontal="left" vertical="center" wrapText="1"/>
    </xf>
    <xf numFmtId="0" fontId="20" fillId="28" borderId="2" xfId="0" applyFont="1" applyFill="1" applyBorder="1" applyAlignment="1" applyProtection="1">
      <alignment horizontal="left" vertical="center" wrapText="1"/>
    </xf>
    <xf numFmtId="0" fontId="20" fillId="28" borderId="3" xfId="0" applyFont="1" applyFill="1" applyBorder="1" applyAlignment="1" applyProtection="1">
      <alignment horizontal="left" vertical="center" wrapText="1"/>
    </xf>
    <xf numFmtId="0" fontId="20" fillId="28" borderId="5" xfId="0" applyFont="1" applyFill="1" applyBorder="1" applyAlignment="1" applyProtection="1">
      <alignment horizontal="left" vertical="center" wrapText="1"/>
    </xf>
    <xf numFmtId="0" fontId="22" fillId="14" borderId="4" xfId="0" applyFont="1" applyFill="1" applyBorder="1" applyAlignment="1" applyProtection="1">
      <alignment horizontal="left" vertical="center" wrapText="1"/>
    </xf>
    <xf numFmtId="0" fontId="20" fillId="29" borderId="4" xfId="0" applyFont="1" applyFill="1" applyBorder="1" applyAlignment="1" applyProtection="1">
      <alignment horizontal="left" vertical="center" wrapText="1"/>
    </xf>
    <xf numFmtId="0" fontId="20" fillId="28" borderId="4" xfId="0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14"/>
    <cellStyle name="Normalno" xfId="0" builtinId="0" customBuiltin="1"/>
    <cellStyle name="Normalno 2" xfId="19"/>
    <cellStyle name="Normalno 3" xfId="20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I44" sqref="I44"/>
    </sheetView>
  </sheetViews>
  <sheetFormatPr defaultColWidth="9.140625" defaultRowHeight="15" x14ac:dyDescent="0.25"/>
  <cols>
    <col min="1" max="4" width="9.140625" style="117"/>
    <col min="5" max="10" width="25.28515625" style="117" customWidth="1"/>
    <col min="11" max="16384" width="9.140625" style="117"/>
  </cols>
  <sheetData>
    <row r="1" spans="1:10" ht="42" customHeight="1" x14ac:dyDescent="0.25">
      <c r="A1" s="332" t="s">
        <v>299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0" ht="18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0" ht="15.75" x14ac:dyDescent="0.25">
      <c r="A3" s="332" t="s">
        <v>1</v>
      </c>
      <c r="B3" s="332"/>
      <c r="C3" s="332"/>
      <c r="D3" s="332"/>
      <c r="E3" s="332"/>
      <c r="F3" s="332"/>
      <c r="G3" s="332"/>
      <c r="H3" s="332"/>
      <c r="I3" s="333"/>
      <c r="J3" s="333"/>
    </row>
    <row r="4" spans="1:10" ht="18" x14ac:dyDescent="0.25">
      <c r="A4" s="118"/>
      <c r="B4" s="118"/>
      <c r="C4" s="118"/>
      <c r="D4" s="118"/>
      <c r="E4" s="118"/>
      <c r="F4" s="118"/>
      <c r="G4" s="118"/>
      <c r="H4" s="118"/>
      <c r="I4" s="119"/>
      <c r="J4" s="119"/>
    </row>
    <row r="5" spans="1:10" ht="15.75" x14ac:dyDescent="0.25">
      <c r="A5" s="332" t="s">
        <v>2</v>
      </c>
      <c r="B5" s="334"/>
      <c r="C5" s="334"/>
      <c r="D5" s="334"/>
      <c r="E5" s="334"/>
      <c r="F5" s="334"/>
      <c r="G5" s="334"/>
      <c r="H5" s="334"/>
      <c r="I5" s="334"/>
      <c r="J5" s="334"/>
    </row>
    <row r="6" spans="1:10" ht="18" x14ac:dyDescent="0.25">
      <c r="A6" s="120"/>
      <c r="B6" s="121"/>
      <c r="C6" s="121"/>
      <c r="D6" s="121"/>
      <c r="E6" s="122"/>
      <c r="F6" s="123"/>
      <c r="G6" s="123"/>
      <c r="H6" s="123"/>
      <c r="I6" s="123"/>
      <c r="J6" s="124" t="s">
        <v>224</v>
      </c>
    </row>
    <row r="7" spans="1:10" ht="25.5" x14ac:dyDescent="0.25">
      <c r="A7" s="125"/>
      <c r="B7" s="126"/>
      <c r="C7" s="126"/>
      <c r="D7" s="127"/>
      <c r="E7" s="128"/>
      <c r="F7" s="129" t="s">
        <v>240</v>
      </c>
      <c r="G7" s="129" t="s">
        <v>230</v>
      </c>
      <c r="H7" s="129" t="s">
        <v>241</v>
      </c>
      <c r="I7" s="129" t="s">
        <v>242</v>
      </c>
      <c r="J7" s="129" t="s">
        <v>243</v>
      </c>
    </row>
    <row r="8" spans="1:10" x14ac:dyDescent="0.25">
      <c r="A8" s="335" t="s">
        <v>4</v>
      </c>
      <c r="B8" s="336"/>
      <c r="C8" s="336"/>
      <c r="D8" s="336"/>
      <c r="E8" s="337"/>
      <c r="F8" s="130">
        <f>F9+F10</f>
        <v>2255097.92</v>
      </c>
      <c r="G8" s="130">
        <f t="shared" ref="G8:J8" si="0">G9+G10</f>
        <v>2143275.94</v>
      </c>
      <c r="H8" s="130">
        <f t="shared" si="0"/>
        <v>2519755.63</v>
      </c>
      <c r="I8" s="130">
        <f t="shared" si="0"/>
        <v>2574755.63</v>
      </c>
      <c r="J8" s="130">
        <f t="shared" si="0"/>
        <v>2574755.63</v>
      </c>
    </row>
    <row r="9" spans="1:10" x14ac:dyDescent="0.25">
      <c r="A9" s="338" t="s">
        <v>244</v>
      </c>
      <c r="B9" s="339"/>
      <c r="C9" s="339"/>
      <c r="D9" s="339"/>
      <c r="E9" s="331"/>
      <c r="F9" s="131">
        <v>2255097.92</v>
      </c>
      <c r="G9" s="131">
        <v>2143275.94</v>
      </c>
      <c r="H9" s="131">
        <f>2402755.51+120000-3000+0.12</f>
        <v>2519755.63</v>
      </c>
      <c r="I9" s="131">
        <v>2574755.63</v>
      </c>
      <c r="J9" s="131">
        <v>2574755.63</v>
      </c>
    </row>
    <row r="10" spans="1:10" x14ac:dyDescent="0.25">
      <c r="A10" s="340" t="s">
        <v>245</v>
      </c>
      <c r="B10" s="331"/>
      <c r="C10" s="331"/>
      <c r="D10" s="331"/>
      <c r="E10" s="331"/>
      <c r="F10" s="131">
        <v>0</v>
      </c>
      <c r="G10" s="131">
        <v>0</v>
      </c>
      <c r="H10" s="131">
        <v>0</v>
      </c>
      <c r="I10" s="131">
        <v>0</v>
      </c>
      <c r="J10" s="131">
        <v>0</v>
      </c>
    </row>
    <row r="11" spans="1:10" x14ac:dyDescent="0.25">
      <c r="A11" s="132" t="s">
        <v>5</v>
      </c>
      <c r="B11" s="133"/>
      <c r="C11" s="133"/>
      <c r="D11" s="133"/>
      <c r="E11" s="133"/>
      <c r="F11" s="130">
        <f>F12+F13</f>
        <v>2237282.19</v>
      </c>
      <c r="G11" s="130">
        <f t="shared" ref="G11:J11" si="1">G12+G13</f>
        <v>2196365.0699999998</v>
      </c>
      <c r="H11" s="130">
        <f t="shared" si="1"/>
        <v>2574755.63</v>
      </c>
      <c r="I11" s="130">
        <f t="shared" si="1"/>
        <v>2574755.63</v>
      </c>
      <c r="J11" s="130">
        <f t="shared" si="1"/>
        <v>2574755.63</v>
      </c>
    </row>
    <row r="12" spans="1:10" x14ac:dyDescent="0.25">
      <c r="A12" s="341" t="s">
        <v>246</v>
      </c>
      <c r="B12" s="339"/>
      <c r="C12" s="339"/>
      <c r="D12" s="339"/>
      <c r="E12" s="339"/>
      <c r="F12" s="131">
        <v>2166382.08</v>
      </c>
      <c r="G12" s="131">
        <v>2189330.7599999998</v>
      </c>
      <c r="H12" s="131">
        <f>2444356.63-3000+0.12</f>
        <v>2441356.75</v>
      </c>
      <c r="I12" s="131">
        <v>2441356.75</v>
      </c>
      <c r="J12" s="134">
        <v>2441356.75</v>
      </c>
    </row>
    <row r="13" spans="1:10" x14ac:dyDescent="0.25">
      <c r="A13" s="330" t="s">
        <v>247</v>
      </c>
      <c r="B13" s="331"/>
      <c r="C13" s="331"/>
      <c r="D13" s="331"/>
      <c r="E13" s="331"/>
      <c r="F13" s="135">
        <v>70900.11</v>
      </c>
      <c r="G13" s="135">
        <v>7034.31</v>
      </c>
      <c r="H13" s="135">
        <f>13398.88+120000</f>
        <v>133398.88</v>
      </c>
      <c r="I13" s="135">
        <v>133398.88</v>
      </c>
      <c r="J13" s="134">
        <v>133398.88</v>
      </c>
    </row>
    <row r="14" spans="1:10" x14ac:dyDescent="0.25">
      <c r="A14" s="342" t="s">
        <v>6</v>
      </c>
      <c r="B14" s="336"/>
      <c r="C14" s="336"/>
      <c r="D14" s="336"/>
      <c r="E14" s="336"/>
      <c r="F14" s="130">
        <f>F8-F11</f>
        <v>17815.729999999981</v>
      </c>
      <c r="G14" s="130">
        <f t="shared" ref="G14:J14" si="2">G8-G11</f>
        <v>-53089.129999999888</v>
      </c>
      <c r="H14" s="130">
        <f t="shared" si="2"/>
        <v>-55000</v>
      </c>
      <c r="I14" s="130">
        <f t="shared" si="2"/>
        <v>0</v>
      </c>
      <c r="J14" s="130">
        <f t="shared" si="2"/>
        <v>0</v>
      </c>
    </row>
    <row r="15" spans="1:10" ht="18" x14ac:dyDescent="0.25">
      <c r="A15" s="136"/>
      <c r="B15" s="137"/>
      <c r="C15" s="137"/>
      <c r="D15" s="137"/>
      <c r="E15" s="137"/>
      <c r="F15" s="137"/>
      <c r="G15" s="137"/>
      <c r="H15" s="138"/>
      <c r="I15" s="138"/>
      <c r="J15" s="138"/>
    </row>
    <row r="16" spans="1:10" ht="15.75" x14ac:dyDescent="0.25">
      <c r="A16" s="343" t="s">
        <v>7</v>
      </c>
      <c r="B16" s="344"/>
      <c r="C16" s="344"/>
      <c r="D16" s="344"/>
      <c r="E16" s="344"/>
      <c r="F16" s="344"/>
      <c r="G16" s="344"/>
      <c r="H16" s="344"/>
      <c r="I16" s="344"/>
      <c r="J16" s="344"/>
    </row>
    <row r="17" spans="1:10" ht="18" x14ac:dyDescent="0.25">
      <c r="A17" s="136"/>
      <c r="B17" s="137"/>
      <c r="C17" s="137"/>
      <c r="D17" s="137"/>
      <c r="E17" s="137"/>
      <c r="F17" s="137"/>
      <c r="G17" s="137"/>
      <c r="H17" s="138"/>
      <c r="I17" s="138"/>
      <c r="J17" s="138"/>
    </row>
    <row r="18" spans="1:10" ht="25.5" x14ac:dyDescent="0.25">
      <c r="A18" s="139"/>
      <c r="B18" s="140"/>
      <c r="C18" s="140"/>
      <c r="D18" s="141"/>
      <c r="E18" s="142"/>
      <c r="F18" s="143" t="s">
        <v>240</v>
      </c>
      <c r="G18" s="143" t="s">
        <v>230</v>
      </c>
      <c r="H18" s="143" t="s">
        <v>241</v>
      </c>
      <c r="I18" s="143" t="s">
        <v>242</v>
      </c>
      <c r="J18" s="143" t="s">
        <v>243</v>
      </c>
    </row>
    <row r="19" spans="1:10" x14ac:dyDescent="0.25">
      <c r="A19" s="330" t="s">
        <v>248</v>
      </c>
      <c r="B19" s="331"/>
      <c r="C19" s="331"/>
      <c r="D19" s="331"/>
      <c r="E19" s="331"/>
      <c r="F19" s="135">
        <v>0</v>
      </c>
      <c r="G19" s="135">
        <v>0</v>
      </c>
      <c r="H19" s="135"/>
      <c r="I19" s="135"/>
      <c r="J19" s="134"/>
    </row>
    <row r="20" spans="1:10" x14ac:dyDescent="0.25">
      <c r="A20" s="330" t="s">
        <v>249</v>
      </c>
      <c r="B20" s="331"/>
      <c r="C20" s="331"/>
      <c r="D20" s="331"/>
      <c r="E20" s="331"/>
      <c r="F20" s="135">
        <v>0</v>
      </c>
      <c r="G20" s="135">
        <v>0</v>
      </c>
      <c r="H20" s="135"/>
      <c r="I20" s="135"/>
      <c r="J20" s="134"/>
    </row>
    <row r="21" spans="1:10" x14ac:dyDescent="0.25">
      <c r="A21" s="342" t="s">
        <v>8</v>
      </c>
      <c r="B21" s="336"/>
      <c r="C21" s="336"/>
      <c r="D21" s="336"/>
      <c r="E21" s="336"/>
      <c r="F21" s="130">
        <f>F19-F20</f>
        <v>0</v>
      </c>
      <c r="G21" s="130">
        <f t="shared" ref="G21:J21" si="3">G19-G20</f>
        <v>0</v>
      </c>
      <c r="H21" s="130">
        <f t="shared" si="3"/>
        <v>0</v>
      </c>
      <c r="I21" s="130">
        <f t="shared" si="3"/>
        <v>0</v>
      </c>
      <c r="J21" s="130">
        <f t="shared" si="3"/>
        <v>0</v>
      </c>
    </row>
    <row r="22" spans="1:10" x14ac:dyDescent="0.25">
      <c r="A22" s="342" t="s">
        <v>10</v>
      </c>
      <c r="B22" s="336"/>
      <c r="C22" s="336"/>
      <c r="D22" s="336"/>
      <c r="E22" s="336"/>
      <c r="F22" s="130">
        <f>F14+F21</f>
        <v>17815.729999999981</v>
      </c>
      <c r="G22" s="130">
        <f t="shared" ref="G22:J22" si="4">G14+G21</f>
        <v>-53089.129999999888</v>
      </c>
      <c r="H22" s="130">
        <f t="shared" si="4"/>
        <v>-55000</v>
      </c>
      <c r="I22" s="130">
        <f t="shared" si="4"/>
        <v>0</v>
      </c>
      <c r="J22" s="130">
        <f t="shared" si="4"/>
        <v>0</v>
      </c>
    </row>
    <row r="23" spans="1:10" ht="18" x14ac:dyDescent="0.25">
      <c r="A23" s="144"/>
      <c r="B23" s="137"/>
      <c r="C23" s="137"/>
      <c r="D23" s="137"/>
      <c r="E23" s="137"/>
      <c r="F23" s="137"/>
      <c r="G23" s="137"/>
      <c r="H23" s="138"/>
      <c r="I23" s="138"/>
      <c r="J23" s="138"/>
    </row>
    <row r="24" spans="1:10" ht="15.75" x14ac:dyDescent="0.25">
      <c r="A24" s="343" t="s">
        <v>250</v>
      </c>
      <c r="B24" s="344"/>
      <c r="C24" s="344"/>
      <c r="D24" s="344"/>
      <c r="E24" s="344"/>
      <c r="F24" s="344"/>
      <c r="G24" s="344"/>
      <c r="H24" s="344"/>
      <c r="I24" s="344"/>
      <c r="J24" s="344"/>
    </row>
    <row r="25" spans="1:10" ht="15.75" x14ac:dyDescent="0.25">
      <c r="A25" s="145"/>
      <c r="B25" s="146"/>
      <c r="C25" s="146"/>
      <c r="D25" s="146"/>
      <c r="E25" s="146"/>
      <c r="F25" s="146"/>
      <c r="G25" s="146"/>
      <c r="H25" s="146"/>
      <c r="I25" s="146"/>
      <c r="J25" s="146"/>
    </row>
    <row r="26" spans="1:10" ht="25.5" x14ac:dyDescent="0.25">
      <c r="A26" s="139"/>
      <c r="B26" s="140"/>
      <c r="C26" s="140"/>
      <c r="D26" s="141"/>
      <c r="E26" s="142"/>
      <c r="F26" s="143" t="s">
        <v>240</v>
      </c>
      <c r="G26" s="143" t="s">
        <v>230</v>
      </c>
      <c r="H26" s="143" t="s">
        <v>241</v>
      </c>
      <c r="I26" s="143" t="s">
        <v>242</v>
      </c>
      <c r="J26" s="143" t="s">
        <v>243</v>
      </c>
    </row>
    <row r="27" spans="1:10" ht="15" customHeight="1" x14ac:dyDescent="0.25">
      <c r="A27" s="347" t="s">
        <v>251</v>
      </c>
      <c r="B27" s="348"/>
      <c r="C27" s="348"/>
      <c r="D27" s="348"/>
      <c r="E27" s="349"/>
      <c r="F27" s="147">
        <v>90495.84</v>
      </c>
      <c r="G27" s="147">
        <v>53089.13</v>
      </c>
      <c r="H27" s="147">
        <v>55000</v>
      </c>
      <c r="I27" s="147">
        <v>0</v>
      </c>
      <c r="J27" s="148">
        <v>0</v>
      </c>
    </row>
    <row r="28" spans="1:10" ht="15" customHeight="1" x14ac:dyDescent="0.25">
      <c r="A28" s="342" t="s">
        <v>252</v>
      </c>
      <c r="B28" s="336"/>
      <c r="C28" s="336"/>
      <c r="D28" s="336"/>
      <c r="E28" s="336"/>
      <c r="F28" s="149">
        <f>F22+F27</f>
        <v>108311.56999999998</v>
      </c>
      <c r="G28" s="149">
        <f t="shared" ref="G28:J28" si="5">G22+G27</f>
        <v>1.0913936421275139E-10</v>
      </c>
      <c r="H28" s="149">
        <f t="shared" si="5"/>
        <v>0</v>
      </c>
      <c r="I28" s="149">
        <f t="shared" si="5"/>
        <v>0</v>
      </c>
      <c r="J28" s="150">
        <f t="shared" si="5"/>
        <v>0</v>
      </c>
    </row>
    <row r="29" spans="1:10" ht="45" customHeight="1" x14ac:dyDescent="0.25">
      <c r="A29" s="335" t="s">
        <v>253</v>
      </c>
      <c r="B29" s="350"/>
      <c r="C29" s="350"/>
      <c r="D29" s="350"/>
      <c r="E29" s="351"/>
      <c r="F29" s="149">
        <f>F14+F21+F27-F28</f>
        <v>0</v>
      </c>
      <c r="G29" s="149">
        <f t="shared" ref="G29:J29" si="6">G14+G21+G27-G28</f>
        <v>0</v>
      </c>
      <c r="H29" s="149">
        <f t="shared" si="6"/>
        <v>0</v>
      </c>
      <c r="I29" s="149">
        <f t="shared" si="6"/>
        <v>0</v>
      </c>
      <c r="J29" s="150">
        <f t="shared" si="6"/>
        <v>0</v>
      </c>
    </row>
    <row r="30" spans="1:10" ht="15.75" x14ac:dyDescent="0.25">
      <c r="A30" s="151"/>
      <c r="B30" s="152"/>
      <c r="C30" s="152"/>
      <c r="D30" s="152"/>
      <c r="E30" s="152"/>
      <c r="F30" s="152"/>
      <c r="G30" s="152"/>
      <c r="H30" s="152"/>
      <c r="I30" s="152"/>
      <c r="J30" s="152"/>
    </row>
    <row r="31" spans="1:10" ht="15.75" x14ac:dyDescent="0.25">
      <c r="A31" s="352" t="s">
        <v>254</v>
      </c>
      <c r="B31" s="352"/>
      <c r="C31" s="352"/>
      <c r="D31" s="352"/>
      <c r="E31" s="352"/>
      <c r="F31" s="352"/>
      <c r="G31" s="352"/>
      <c r="H31" s="352"/>
      <c r="I31" s="352"/>
      <c r="J31" s="352"/>
    </row>
    <row r="32" spans="1:10" ht="18" x14ac:dyDescent="0.25">
      <c r="A32" s="153"/>
      <c r="B32" s="154"/>
      <c r="C32" s="154"/>
      <c r="D32" s="154"/>
      <c r="E32" s="154"/>
      <c r="F32" s="154"/>
      <c r="G32" s="154"/>
      <c r="H32" s="155"/>
      <c r="I32" s="155"/>
      <c r="J32" s="155"/>
    </row>
    <row r="33" spans="1:10" ht="25.5" x14ac:dyDescent="0.25">
      <c r="A33" s="156"/>
      <c r="B33" s="157"/>
      <c r="C33" s="157"/>
      <c r="D33" s="158"/>
      <c r="E33" s="159"/>
      <c r="F33" s="160" t="s">
        <v>240</v>
      </c>
      <c r="G33" s="160" t="s">
        <v>230</v>
      </c>
      <c r="H33" s="160" t="s">
        <v>241</v>
      </c>
      <c r="I33" s="160" t="s">
        <v>242</v>
      </c>
      <c r="J33" s="160" t="s">
        <v>243</v>
      </c>
    </row>
    <row r="34" spans="1:10" x14ac:dyDescent="0.25">
      <c r="A34" s="347" t="s">
        <v>251</v>
      </c>
      <c r="B34" s="348"/>
      <c r="C34" s="348"/>
      <c r="D34" s="348"/>
      <c r="E34" s="349"/>
      <c r="F34" s="147">
        <v>0</v>
      </c>
      <c r="G34" s="147">
        <f>F37</f>
        <v>0</v>
      </c>
      <c r="H34" s="147">
        <f>G37</f>
        <v>0</v>
      </c>
      <c r="I34" s="147">
        <f>H37</f>
        <v>0</v>
      </c>
      <c r="J34" s="148">
        <f>I37</f>
        <v>0</v>
      </c>
    </row>
    <row r="35" spans="1:10" ht="28.5" customHeight="1" x14ac:dyDescent="0.25">
      <c r="A35" s="347" t="s">
        <v>9</v>
      </c>
      <c r="B35" s="348"/>
      <c r="C35" s="348"/>
      <c r="D35" s="348"/>
      <c r="E35" s="349"/>
      <c r="F35" s="147">
        <v>0</v>
      </c>
      <c r="G35" s="147">
        <v>0</v>
      </c>
      <c r="H35" s="147">
        <v>0</v>
      </c>
      <c r="I35" s="147">
        <v>0</v>
      </c>
      <c r="J35" s="148">
        <v>0</v>
      </c>
    </row>
    <row r="36" spans="1:10" x14ac:dyDescent="0.25">
      <c r="A36" s="347" t="s">
        <v>255</v>
      </c>
      <c r="B36" s="353"/>
      <c r="C36" s="353"/>
      <c r="D36" s="353"/>
      <c r="E36" s="354"/>
      <c r="F36" s="147">
        <v>0</v>
      </c>
      <c r="G36" s="147">
        <v>0</v>
      </c>
      <c r="H36" s="147">
        <v>0</v>
      </c>
      <c r="I36" s="147">
        <v>0</v>
      </c>
      <c r="J36" s="148">
        <v>0</v>
      </c>
    </row>
    <row r="37" spans="1:10" ht="15" customHeight="1" x14ac:dyDescent="0.25">
      <c r="A37" s="342" t="s">
        <v>252</v>
      </c>
      <c r="B37" s="336"/>
      <c r="C37" s="336"/>
      <c r="D37" s="336"/>
      <c r="E37" s="336"/>
      <c r="F37" s="161">
        <f>F34-F35+F36</f>
        <v>0</v>
      </c>
      <c r="G37" s="161">
        <f t="shared" ref="G37:J37" si="7">G34-G35+G36</f>
        <v>0</v>
      </c>
      <c r="H37" s="161">
        <f t="shared" si="7"/>
        <v>0</v>
      </c>
      <c r="I37" s="161">
        <f t="shared" si="7"/>
        <v>0</v>
      </c>
      <c r="J37" s="162">
        <f t="shared" si="7"/>
        <v>0</v>
      </c>
    </row>
    <row r="38" spans="1:10" ht="17.25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 x14ac:dyDescent="0.25">
      <c r="A39" s="345" t="s">
        <v>256</v>
      </c>
      <c r="B39" s="346"/>
      <c r="C39" s="346"/>
      <c r="D39" s="346"/>
      <c r="E39" s="346"/>
      <c r="F39" s="346"/>
      <c r="G39" s="346"/>
      <c r="H39" s="346"/>
      <c r="I39" s="346"/>
      <c r="J39" s="346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8"/>
  <sheetViews>
    <sheetView zoomScale="90" zoomScaleNormal="90" zoomScaleSheetLayoutView="80" workbookViewId="0">
      <selection activeCell="M46" sqref="M46"/>
    </sheetView>
  </sheetViews>
  <sheetFormatPr defaultRowHeight="15" x14ac:dyDescent="0.25"/>
  <cols>
    <col min="1" max="1" width="7.85546875" customWidth="1"/>
    <col min="2" max="2" width="8.85546875" customWidth="1"/>
    <col min="3" max="3" width="12" hidden="1" customWidth="1"/>
    <col min="4" max="4" width="9" hidden="1" customWidth="1"/>
    <col min="5" max="10" width="26.7109375" customWidth="1"/>
    <col min="11" max="11" width="12.42578125" customWidth="1"/>
    <col min="12" max="12" width="13.42578125" customWidth="1"/>
    <col min="13" max="13" width="11.7109375" bestFit="1" customWidth="1"/>
    <col min="14" max="58" width="9" customWidth="1"/>
    <col min="59" max="1018" width="12.140625" customWidth="1"/>
    <col min="1019" max="1019" width="9.140625" customWidth="1"/>
  </cols>
  <sheetData>
    <row r="1" spans="1:58" ht="42" customHeight="1" x14ac:dyDescent="0.25">
      <c r="A1" s="356" t="s">
        <v>222</v>
      </c>
      <c r="B1" s="356"/>
      <c r="C1" s="356"/>
      <c r="D1" s="356"/>
      <c r="E1" s="356"/>
      <c r="F1" s="356"/>
      <c r="G1" s="356"/>
      <c r="H1" s="356"/>
      <c r="I1" s="356"/>
      <c r="J1" s="356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</row>
    <row r="2" spans="1:5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</row>
    <row r="3" spans="1:58" ht="15.75" customHeight="1" x14ac:dyDescent="0.25">
      <c r="A3" s="356" t="s">
        <v>1</v>
      </c>
      <c r="B3" s="356"/>
      <c r="C3" s="356"/>
      <c r="D3" s="356"/>
      <c r="E3" s="356"/>
      <c r="F3" s="356"/>
      <c r="G3" s="356"/>
      <c r="H3" s="356"/>
      <c r="I3" s="356"/>
      <c r="J3" s="356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</row>
    <row r="4" spans="1:58" ht="18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</row>
    <row r="5" spans="1:58" ht="18" customHeight="1" x14ac:dyDescent="0.25">
      <c r="A5" s="356" t="s">
        <v>11</v>
      </c>
      <c r="B5" s="356"/>
      <c r="C5" s="356"/>
      <c r="D5" s="356"/>
      <c r="E5" s="356"/>
      <c r="F5" s="356"/>
      <c r="G5" s="356"/>
      <c r="H5" s="356"/>
      <c r="I5" s="356"/>
      <c r="J5" s="356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</row>
    <row r="6" spans="1:58" ht="18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58" ht="15.75" customHeight="1" x14ac:dyDescent="0.25">
      <c r="A7" s="356" t="s">
        <v>257</v>
      </c>
      <c r="B7" s="356"/>
      <c r="C7" s="356"/>
      <c r="D7" s="356"/>
      <c r="E7" s="356"/>
      <c r="F7" s="356"/>
      <c r="G7" s="356"/>
      <c r="H7" s="356"/>
      <c r="I7" s="356"/>
      <c r="J7" s="356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58" ht="18" x14ac:dyDescent="0.25">
      <c r="A8" s="1"/>
      <c r="B8" s="1"/>
      <c r="C8" s="1"/>
      <c r="D8" s="1"/>
      <c r="E8" s="1"/>
      <c r="F8" s="1"/>
      <c r="G8" s="1"/>
      <c r="H8" s="1"/>
      <c r="I8" s="2"/>
      <c r="J8" s="111" t="s">
        <v>224</v>
      </c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</row>
    <row r="9" spans="1:58" x14ac:dyDescent="0.25">
      <c r="A9" s="3" t="s">
        <v>12</v>
      </c>
      <c r="B9" s="4" t="s">
        <v>13</v>
      </c>
      <c r="C9" s="4" t="s">
        <v>14</v>
      </c>
      <c r="D9" s="4" t="s">
        <v>15</v>
      </c>
      <c r="E9" s="4" t="s">
        <v>17</v>
      </c>
      <c r="F9" s="4" t="s">
        <v>223</v>
      </c>
      <c r="G9" s="3" t="s">
        <v>225</v>
      </c>
      <c r="H9" s="3" t="s">
        <v>226</v>
      </c>
      <c r="I9" s="3" t="s">
        <v>227</v>
      </c>
      <c r="J9" s="3" t="s">
        <v>228</v>
      </c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58" ht="15.75" customHeight="1" x14ac:dyDescent="0.25">
      <c r="A10" s="5">
        <v>6</v>
      </c>
      <c r="B10" s="5"/>
      <c r="C10" s="5"/>
      <c r="D10" s="5"/>
      <c r="E10" s="5" t="s">
        <v>18</v>
      </c>
      <c r="F10" s="6">
        <f>F11+F21+F25+F28+F34+F38</f>
        <v>2255097.92</v>
      </c>
      <c r="G10" s="6">
        <f>G11+G21+G25+G28+G34+G38</f>
        <v>2143275.9421793087</v>
      </c>
      <c r="H10" s="6">
        <f>H11+H21+H25+H28+H34+H38</f>
        <v>2519755.63</v>
      </c>
      <c r="I10" s="6">
        <f t="shared" ref="I10:J10" si="0">I11+I21+I25+I28+I34+I38</f>
        <v>2574755.63</v>
      </c>
      <c r="J10" s="6">
        <f t="shared" si="0"/>
        <v>2574755.63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</row>
    <row r="11" spans="1:58" ht="38.25" x14ac:dyDescent="0.25">
      <c r="A11" s="211"/>
      <c r="B11" s="211">
        <v>63</v>
      </c>
      <c r="C11" s="211"/>
      <c r="D11" s="211"/>
      <c r="E11" s="211" t="s">
        <v>19</v>
      </c>
      <c r="F11" s="212">
        <f>F12+F14+F17+F19</f>
        <v>1884472.5899999999</v>
      </c>
      <c r="G11" s="212">
        <f t="shared" ref="G11:J11" si="1">G12+G14+G17+G19</f>
        <v>1869048.3846904242</v>
      </c>
      <c r="H11" s="212">
        <f t="shared" si="1"/>
        <v>2056724.51</v>
      </c>
      <c r="I11" s="212">
        <f t="shared" si="1"/>
        <v>2111724.5099999998</v>
      </c>
      <c r="J11" s="212">
        <f t="shared" si="1"/>
        <v>2111724.5099999998</v>
      </c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</row>
    <row r="12" spans="1:58" ht="38.25" hidden="1" x14ac:dyDescent="0.25">
      <c r="A12" s="213"/>
      <c r="B12" s="213"/>
      <c r="C12" s="213">
        <v>632</v>
      </c>
      <c r="D12" s="213"/>
      <c r="E12" s="213" t="s">
        <v>20</v>
      </c>
      <c r="F12" s="214">
        <f t="shared" ref="F12:J12" si="2">F13</f>
        <v>45631.18</v>
      </c>
      <c r="G12" s="214">
        <f t="shared" si="2"/>
        <v>0</v>
      </c>
      <c r="H12" s="214">
        <f t="shared" si="2"/>
        <v>0</v>
      </c>
      <c r="I12" s="214">
        <f t="shared" si="2"/>
        <v>55000</v>
      </c>
      <c r="J12" s="214">
        <f t="shared" si="2"/>
        <v>55000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</row>
    <row r="13" spans="1:58" ht="25.5" hidden="1" x14ac:dyDescent="0.25">
      <c r="A13" s="215"/>
      <c r="B13" s="216"/>
      <c r="C13" s="216"/>
      <c r="D13" s="216">
        <v>6323</v>
      </c>
      <c r="E13" s="216" t="s">
        <v>21</v>
      </c>
      <c r="F13" s="217">
        <v>45631.18</v>
      </c>
      <c r="G13" s="217">
        <v>0</v>
      </c>
      <c r="H13" s="217">
        <v>0</v>
      </c>
      <c r="I13" s="217">
        <v>55000</v>
      </c>
      <c r="J13" s="217">
        <v>55000</v>
      </c>
      <c r="K13" s="91"/>
      <c r="L13" s="91"/>
      <c r="M13" s="99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</row>
    <row r="14" spans="1:58" ht="38.25" hidden="1" x14ac:dyDescent="0.25">
      <c r="A14" s="213"/>
      <c r="B14" s="213"/>
      <c r="C14" s="213">
        <v>636</v>
      </c>
      <c r="D14" s="213"/>
      <c r="E14" s="213" t="s">
        <v>22</v>
      </c>
      <c r="F14" s="214">
        <f t="shared" ref="F14:G14" si="3">F15+F16</f>
        <v>1774395.98</v>
      </c>
      <c r="G14" s="214">
        <f t="shared" si="3"/>
        <v>1834693.7493463403</v>
      </c>
      <c r="H14" s="214">
        <f>H15+H16</f>
        <v>2048928.51</v>
      </c>
      <c r="I14" s="214">
        <f>I15+I16</f>
        <v>2048928.51</v>
      </c>
      <c r="J14" s="214">
        <f>J15+J16</f>
        <v>2048928.51</v>
      </c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</row>
    <row r="15" spans="1:58" ht="45.75" hidden="1" customHeight="1" x14ac:dyDescent="0.25">
      <c r="A15" s="215"/>
      <c r="B15" s="216"/>
      <c r="C15" s="216"/>
      <c r="D15" s="216">
        <v>6361</v>
      </c>
      <c r="E15" s="216" t="s">
        <v>23</v>
      </c>
      <c r="F15" s="217">
        <v>1751756.83</v>
      </c>
      <c r="G15" s="217">
        <v>1813458.1</v>
      </c>
      <c r="H15" s="217">
        <v>2025371.06</v>
      </c>
      <c r="I15" s="217">
        <v>2025371.06</v>
      </c>
      <c r="J15" s="217">
        <v>2025371.06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</row>
    <row r="16" spans="1:58" ht="51" hidden="1" x14ac:dyDescent="0.25">
      <c r="A16" s="215"/>
      <c r="B16" s="216"/>
      <c r="C16" s="216"/>
      <c r="D16" s="216">
        <v>6362</v>
      </c>
      <c r="E16" s="216" t="s">
        <v>24</v>
      </c>
      <c r="F16" s="217">
        <v>22639.15</v>
      </c>
      <c r="G16" s="217">
        <v>21235.649346340168</v>
      </c>
      <c r="H16" s="217">
        <v>23557.45</v>
      </c>
      <c r="I16" s="217">
        <v>23557.45</v>
      </c>
      <c r="J16" s="217">
        <v>23557.45</v>
      </c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</row>
    <row r="17" spans="1:58" ht="25.5" hidden="1" x14ac:dyDescent="0.25">
      <c r="A17" s="218"/>
      <c r="B17" s="218"/>
      <c r="C17" s="218">
        <v>638</v>
      </c>
      <c r="D17" s="218"/>
      <c r="E17" s="219" t="s">
        <v>26</v>
      </c>
      <c r="F17" s="214">
        <f t="shared" ref="F17:G17" si="4">F18</f>
        <v>64445.43</v>
      </c>
      <c r="G17" s="214">
        <f t="shared" si="4"/>
        <v>34354.635344083879</v>
      </c>
      <c r="H17" s="214">
        <f t="shared" ref="H17:J17" si="5">H18</f>
        <v>2796</v>
      </c>
      <c r="I17" s="214">
        <f t="shared" si="5"/>
        <v>2796</v>
      </c>
      <c r="J17" s="214">
        <f t="shared" si="5"/>
        <v>2796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</row>
    <row r="18" spans="1:58" ht="25.5" hidden="1" x14ac:dyDescent="0.25">
      <c r="A18" s="220"/>
      <c r="B18" s="220"/>
      <c r="C18" s="220"/>
      <c r="D18" s="220">
        <v>6381</v>
      </c>
      <c r="E18" s="221" t="s">
        <v>27</v>
      </c>
      <c r="F18" s="217">
        <v>64445.43</v>
      </c>
      <c r="G18" s="217">
        <v>34354.635344083879</v>
      </c>
      <c r="H18" s="217">
        <v>2796</v>
      </c>
      <c r="I18" s="217">
        <v>2796</v>
      </c>
      <c r="J18" s="217">
        <v>2796</v>
      </c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38.25" hidden="1" customHeight="1" x14ac:dyDescent="0.25">
      <c r="A19" s="218"/>
      <c r="B19" s="218"/>
      <c r="C19" s="218">
        <v>639</v>
      </c>
      <c r="D19" s="218"/>
      <c r="E19" s="219" t="s">
        <v>287</v>
      </c>
      <c r="F19" s="214">
        <f>F20</f>
        <v>0</v>
      </c>
      <c r="G19" s="214">
        <f t="shared" ref="G19:J19" si="6">G20</f>
        <v>0</v>
      </c>
      <c r="H19" s="214">
        <f t="shared" si="6"/>
        <v>5000</v>
      </c>
      <c r="I19" s="214">
        <f t="shared" si="6"/>
        <v>5000</v>
      </c>
      <c r="J19" s="214">
        <f t="shared" si="6"/>
        <v>5000</v>
      </c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</row>
    <row r="20" spans="1:58" ht="51" hidden="1" x14ac:dyDescent="0.25">
      <c r="A20" s="220"/>
      <c r="B20" s="220"/>
      <c r="C20" s="220"/>
      <c r="D20" s="220">
        <v>6393</v>
      </c>
      <c r="E20" s="221" t="s">
        <v>288</v>
      </c>
      <c r="F20" s="217">
        <v>0</v>
      </c>
      <c r="G20" s="217">
        <v>0</v>
      </c>
      <c r="H20" s="217">
        <v>5000</v>
      </c>
      <c r="I20" s="217">
        <v>5000</v>
      </c>
      <c r="J20" s="217">
        <v>5000</v>
      </c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</row>
    <row r="21" spans="1:58" ht="38.25" customHeight="1" x14ac:dyDescent="0.25">
      <c r="A21" s="222"/>
      <c r="B21" s="222">
        <v>64</v>
      </c>
      <c r="C21" s="222"/>
      <c r="D21" s="222"/>
      <c r="E21" s="222" t="s">
        <v>28</v>
      </c>
      <c r="F21" s="212">
        <f t="shared" ref="F21:G21" si="7">F22</f>
        <v>2.02</v>
      </c>
      <c r="G21" s="212">
        <f t="shared" si="7"/>
        <v>5.3089123365850419</v>
      </c>
      <c r="H21" s="212">
        <f t="shared" ref="H21:J21" si="8">H22</f>
        <v>2</v>
      </c>
      <c r="I21" s="212">
        <f t="shared" si="8"/>
        <v>2</v>
      </c>
      <c r="J21" s="212">
        <f t="shared" si="8"/>
        <v>2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</row>
    <row r="22" spans="1:58" ht="38.25" hidden="1" customHeight="1" x14ac:dyDescent="0.25">
      <c r="A22" s="218"/>
      <c r="B22" s="218"/>
      <c r="C22" s="218">
        <v>641</v>
      </c>
      <c r="D22" s="218"/>
      <c r="E22" s="219" t="s">
        <v>29</v>
      </c>
      <c r="F22" s="214">
        <f t="shared" ref="F22:G22" si="9">SUM(F23:F24)</f>
        <v>2.02</v>
      </c>
      <c r="G22" s="214">
        <f t="shared" si="9"/>
        <v>5.3089123365850419</v>
      </c>
      <c r="H22" s="214">
        <f t="shared" ref="H22:J22" si="10">SUM(H23:H24)</f>
        <v>2</v>
      </c>
      <c r="I22" s="214">
        <f t="shared" si="10"/>
        <v>2</v>
      </c>
      <c r="J22" s="214">
        <f t="shared" si="10"/>
        <v>2</v>
      </c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</row>
    <row r="23" spans="1:58" ht="38.25" hidden="1" customHeight="1" x14ac:dyDescent="0.25">
      <c r="A23" s="220"/>
      <c r="B23" s="220"/>
      <c r="C23" s="220"/>
      <c r="D23" s="220">
        <v>6413</v>
      </c>
      <c r="E23" s="221" t="s">
        <v>30</v>
      </c>
      <c r="F23" s="217">
        <v>2.02</v>
      </c>
      <c r="G23" s="217">
        <v>5.3089123365850419</v>
      </c>
      <c r="H23" s="217">
        <v>2</v>
      </c>
      <c r="I23" s="217">
        <v>2</v>
      </c>
      <c r="J23" s="217">
        <v>2</v>
      </c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</row>
    <row r="24" spans="1:58" ht="38.25" hidden="1" customHeight="1" x14ac:dyDescent="0.25">
      <c r="A24" s="220"/>
      <c r="B24" s="220"/>
      <c r="C24" s="220"/>
      <c r="D24" s="220">
        <v>6415</v>
      </c>
      <c r="E24" s="221" t="s">
        <v>31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</row>
    <row r="25" spans="1:58" ht="51" x14ac:dyDescent="0.25">
      <c r="A25" s="222"/>
      <c r="B25" s="222">
        <v>65</v>
      </c>
      <c r="C25" s="222"/>
      <c r="D25" s="222"/>
      <c r="E25" s="223" t="s">
        <v>33</v>
      </c>
      <c r="F25" s="212">
        <f t="shared" ref="F25:G26" si="11">F26</f>
        <v>17080.71</v>
      </c>
      <c r="G25" s="212">
        <f t="shared" si="11"/>
        <v>10219.656247926205</v>
      </c>
      <c r="H25" s="212">
        <f t="shared" ref="H25:J26" si="12">H26</f>
        <v>15000</v>
      </c>
      <c r="I25" s="212">
        <f t="shared" si="12"/>
        <v>15000</v>
      </c>
      <c r="J25" s="212">
        <f t="shared" si="12"/>
        <v>15000</v>
      </c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</row>
    <row r="26" spans="1:58" ht="25.5" hidden="1" x14ac:dyDescent="0.25">
      <c r="A26" s="218"/>
      <c r="B26" s="218"/>
      <c r="C26" s="218">
        <v>652</v>
      </c>
      <c r="D26" s="218"/>
      <c r="E26" s="219" t="s">
        <v>34</v>
      </c>
      <c r="F26" s="214">
        <f t="shared" si="11"/>
        <v>17080.71</v>
      </c>
      <c r="G26" s="214">
        <f t="shared" si="11"/>
        <v>10219.656247926205</v>
      </c>
      <c r="H26" s="214">
        <f t="shared" si="12"/>
        <v>15000</v>
      </c>
      <c r="I26" s="214">
        <f t="shared" si="12"/>
        <v>15000</v>
      </c>
      <c r="J26" s="214">
        <f t="shared" si="12"/>
        <v>15000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</row>
    <row r="27" spans="1:58" hidden="1" x14ac:dyDescent="0.25">
      <c r="A27" s="220"/>
      <c r="B27" s="220"/>
      <c r="C27" s="220"/>
      <c r="D27" s="220">
        <v>6526</v>
      </c>
      <c r="E27" s="221" t="s">
        <v>35</v>
      </c>
      <c r="F27" s="217">
        <v>17080.71</v>
      </c>
      <c r="G27" s="217">
        <v>10219.656247926205</v>
      </c>
      <c r="H27" s="217">
        <v>15000</v>
      </c>
      <c r="I27" s="217">
        <v>15000</v>
      </c>
      <c r="J27" s="217">
        <v>15000</v>
      </c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</row>
    <row r="28" spans="1:58" ht="51" x14ac:dyDescent="0.25">
      <c r="A28" s="222"/>
      <c r="B28" s="222">
        <v>66</v>
      </c>
      <c r="C28" s="222"/>
      <c r="D28" s="222"/>
      <c r="E28" s="223" t="s">
        <v>37</v>
      </c>
      <c r="F28" s="212">
        <f>F29+F32</f>
        <v>77791.259999999995</v>
      </c>
      <c r="G28" s="212">
        <f>G29+G32</f>
        <v>82083.74038091446</v>
      </c>
      <c r="H28" s="212">
        <f>H29+H32</f>
        <v>83738</v>
      </c>
      <c r="I28" s="212">
        <f>I29+I32</f>
        <v>83738</v>
      </c>
      <c r="J28" s="212">
        <f>J29+J32</f>
        <v>83738</v>
      </c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</row>
    <row r="29" spans="1:58" ht="38.25" hidden="1" x14ac:dyDescent="0.25">
      <c r="A29" s="218"/>
      <c r="B29" s="218"/>
      <c r="C29" s="218">
        <v>661</v>
      </c>
      <c r="D29" s="218"/>
      <c r="E29" s="219" t="s">
        <v>38</v>
      </c>
      <c r="F29" s="214">
        <f>SUM(F30:F31)</f>
        <v>73750.679999999993</v>
      </c>
      <c r="G29" s="214">
        <f t="shared" ref="G29:H29" si="13">SUM(G30:G31)</f>
        <v>79230.2</v>
      </c>
      <c r="H29" s="214">
        <f t="shared" si="13"/>
        <v>81738</v>
      </c>
      <c r="I29" s="214">
        <f t="shared" ref="I29" si="14">SUM(I30:I31)</f>
        <v>81738</v>
      </c>
      <c r="J29" s="214">
        <f t="shared" ref="J29" si="15">SUM(J30:J31)</f>
        <v>81738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1:58" ht="25.5" hidden="1" x14ac:dyDescent="0.25">
      <c r="A30" s="220"/>
      <c r="B30" s="220"/>
      <c r="C30" s="220"/>
      <c r="D30" s="220">
        <v>6614</v>
      </c>
      <c r="E30" s="221" t="s">
        <v>234</v>
      </c>
      <c r="F30" s="217">
        <v>131.4</v>
      </c>
      <c r="G30" s="217">
        <v>0</v>
      </c>
      <c r="H30" s="217">
        <v>0</v>
      </c>
      <c r="I30" s="217">
        <v>0</v>
      </c>
      <c r="J30" s="217">
        <v>0</v>
      </c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</row>
    <row r="31" spans="1:58" hidden="1" x14ac:dyDescent="0.25">
      <c r="A31" s="220"/>
      <c r="B31" s="220"/>
      <c r="C31" s="220"/>
      <c r="D31" s="220">
        <v>6615</v>
      </c>
      <c r="E31" s="221" t="s">
        <v>39</v>
      </c>
      <c r="F31" s="217">
        <v>73619.28</v>
      </c>
      <c r="G31" s="217">
        <v>79230.2</v>
      </c>
      <c r="H31" s="217">
        <v>81738</v>
      </c>
      <c r="I31" s="217">
        <v>81738</v>
      </c>
      <c r="J31" s="217">
        <v>81738</v>
      </c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</row>
    <row r="32" spans="1:58" ht="66.599999999999994" hidden="1" customHeight="1" x14ac:dyDescent="0.25">
      <c r="A32" s="218"/>
      <c r="B32" s="218"/>
      <c r="C32" s="218">
        <v>663</v>
      </c>
      <c r="D32" s="218"/>
      <c r="E32" s="219" t="s">
        <v>40</v>
      </c>
      <c r="F32" s="214">
        <f t="shared" ref="F32:G32" si="16">F33</f>
        <v>4040.58</v>
      </c>
      <c r="G32" s="214">
        <f t="shared" si="16"/>
        <v>2853.54038091446</v>
      </c>
      <c r="H32" s="214">
        <f t="shared" ref="H32:J32" si="17">H33</f>
        <v>2000</v>
      </c>
      <c r="I32" s="214">
        <f t="shared" si="17"/>
        <v>2000</v>
      </c>
      <c r="J32" s="214">
        <f t="shared" si="17"/>
        <v>2000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</row>
    <row r="33" spans="1:58" hidden="1" x14ac:dyDescent="0.25">
      <c r="A33" s="220"/>
      <c r="B33" s="220"/>
      <c r="C33" s="220"/>
      <c r="D33" s="220">
        <v>6631</v>
      </c>
      <c r="E33" s="221" t="s">
        <v>41</v>
      </c>
      <c r="F33" s="217">
        <v>4040.58</v>
      </c>
      <c r="G33" s="217">
        <v>2853.54038091446</v>
      </c>
      <c r="H33" s="217">
        <v>2000</v>
      </c>
      <c r="I33" s="217">
        <v>2000</v>
      </c>
      <c r="J33" s="217">
        <v>2000</v>
      </c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</row>
    <row r="34" spans="1:58" ht="49.7" customHeight="1" x14ac:dyDescent="0.25">
      <c r="A34" s="222"/>
      <c r="B34" s="222">
        <v>67</v>
      </c>
      <c r="C34" s="222"/>
      <c r="D34" s="222"/>
      <c r="E34" s="211" t="s">
        <v>43</v>
      </c>
      <c r="F34" s="212">
        <f t="shared" ref="F34:G34" si="18">F35</f>
        <v>275602.03000000003</v>
      </c>
      <c r="G34" s="212">
        <f t="shared" si="18"/>
        <v>181918.85194770721</v>
      </c>
      <c r="H34" s="212">
        <v>363291.12</v>
      </c>
      <c r="I34" s="212">
        <v>363291.12</v>
      </c>
      <c r="J34" s="212">
        <v>363291.12</v>
      </c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</row>
    <row r="35" spans="1:58" ht="51" hidden="1" x14ac:dyDescent="0.25">
      <c r="A35" s="218"/>
      <c r="B35" s="218"/>
      <c r="C35" s="218">
        <v>671</v>
      </c>
      <c r="D35" s="218"/>
      <c r="E35" s="213" t="s">
        <v>44</v>
      </c>
      <c r="F35" s="214">
        <f t="shared" ref="F35:G35" si="19">SUM(F36:F37)</f>
        <v>275602.03000000003</v>
      </c>
      <c r="G35" s="214">
        <f t="shared" si="19"/>
        <v>181918.85194770721</v>
      </c>
      <c r="H35" s="214">
        <f t="shared" ref="H35:I35" si="20">SUM(H36:H37)</f>
        <v>246291</v>
      </c>
      <c r="I35" s="214">
        <f t="shared" si="20"/>
        <v>246291</v>
      </c>
      <c r="J35" s="214">
        <f>SUM(J36:J37)</f>
        <v>246291</v>
      </c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</row>
    <row r="36" spans="1:58" ht="38.25" hidden="1" x14ac:dyDescent="0.25">
      <c r="A36" s="220"/>
      <c r="B36" s="220"/>
      <c r="C36" s="220"/>
      <c r="D36" s="220">
        <v>6711</v>
      </c>
      <c r="E36" s="216" t="s">
        <v>45</v>
      </c>
      <c r="F36" s="217">
        <v>227992.28</v>
      </c>
      <c r="G36" s="217">
        <v>181918.85194770721</v>
      </c>
      <c r="H36" s="217">
        <v>246291</v>
      </c>
      <c r="I36" s="217">
        <v>246291</v>
      </c>
      <c r="J36" s="217">
        <v>246291</v>
      </c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</row>
    <row r="37" spans="1:58" ht="51" hidden="1" x14ac:dyDescent="0.25">
      <c r="A37" s="220"/>
      <c r="B37" s="220"/>
      <c r="C37" s="220"/>
      <c r="D37" s="220">
        <v>6712</v>
      </c>
      <c r="E37" s="216" t="s">
        <v>46</v>
      </c>
      <c r="F37" s="217">
        <v>47609.75</v>
      </c>
      <c r="G37" s="217">
        <v>0</v>
      </c>
      <c r="H37" s="217">
        <v>0</v>
      </c>
      <c r="I37" s="217">
        <v>0</v>
      </c>
      <c r="J37" s="217">
        <v>0</v>
      </c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</row>
    <row r="38" spans="1:58" x14ac:dyDescent="0.25">
      <c r="A38" s="222"/>
      <c r="B38" s="222">
        <v>68</v>
      </c>
      <c r="C38" s="222"/>
      <c r="D38" s="222"/>
      <c r="E38" s="223" t="s">
        <v>49</v>
      </c>
      <c r="F38" s="212">
        <f t="shared" ref="F38:G39" si="21">F39</f>
        <v>149.31</v>
      </c>
      <c r="G38" s="212">
        <f t="shared" si="21"/>
        <v>0</v>
      </c>
      <c r="H38" s="212">
        <f t="shared" ref="H38:J39" si="22">H39</f>
        <v>1000</v>
      </c>
      <c r="I38" s="212">
        <f t="shared" si="22"/>
        <v>1000</v>
      </c>
      <c r="J38" s="212">
        <f t="shared" si="22"/>
        <v>1000</v>
      </c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</row>
    <row r="39" spans="1:58" hidden="1" x14ac:dyDescent="0.25">
      <c r="A39" s="16"/>
      <c r="B39" s="16"/>
      <c r="C39" s="16">
        <v>683</v>
      </c>
      <c r="D39" s="16"/>
      <c r="E39" s="17" t="s">
        <v>49</v>
      </c>
      <c r="F39" s="10">
        <f t="shared" si="21"/>
        <v>149.31</v>
      </c>
      <c r="G39" s="10">
        <f t="shared" si="21"/>
        <v>0</v>
      </c>
      <c r="H39" s="10">
        <f t="shared" si="22"/>
        <v>1000</v>
      </c>
      <c r="I39" s="10">
        <f>I40</f>
        <v>1000</v>
      </c>
      <c r="J39" s="10">
        <f t="shared" si="22"/>
        <v>1000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</row>
    <row r="40" spans="1:58" hidden="1" x14ac:dyDescent="0.25">
      <c r="A40" s="18"/>
      <c r="B40" s="18"/>
      <c r="C40" s="18"/>
      <c r="D40" s="18">
        <v>6831</v>
      </c>
      <c r="E40" s="20" t="s">
        <v>49</v>
      </c>
      <c r="F40" s="12">
        <v>149.31</v>
      </c>
      <c r="G40" s="12">
        <v>0</v>
      </c>
      <c r="H40" s="12">
        <v>1000</v>
      </c>
      <c r="I40" s="12">
        <v>1000</v>
      </c>
      <c r="J40" s="12">
        <v>1000</v>
      </c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</row>
    <row r="41" spans="1:58" x14ac:dyDescent="0.25">
      <c r="A41" s="22"/>
      <c r="B41" s="22"/>
      <c r="C41" s="22"/>
      <c r="D41" s="22"/>
      <c r="E41" s="23"/>
      <c r="F41" s="12"/>
      <c r="G41" s="12"/>
      <c r="H41" s="12"/>
      <c r="I41" s="12"/>
      <c r="J41" s="12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</row>
    <row r="42" spans="1:58" s="26" customFormat="1" x14ac:dyDescent="0.25">
      <c r="A42" s="357" t="s">
        <v>50</v>
      </c>
      <c r="B42" s="357"/>
      <c r="C42" s="357"/>
      <c r="D42" s="357"/>
      <c r="E42" s="357"/>
      <c r="F42" s="25">
        <f>F10</f>
        <v>2255097.92</v>
      </c>
      <c r="G42" s="25">
        <f>G10</f>
        <v>2143275.9421793087</v>
      </c>
      <c r="H42" s="25">
        <f>H10</f>
        <v>2519755.63</v>
      </c>
      <c r="I42" s="25">
        <f>I10</f>
        <v>2574755.63</v>
      </c>
      <c r="J42" s="25">
        <f>J10</f>
        <v>2574755.63</v>
      </c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</row>
    <row r="43" spans="1:58" x14ac:dyDescent="0.25"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</row>
    <row r="44" spans="1:58" x14ac:dyDescent="0.25"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</row>
    <row r="45" spans="1:58" x14ac:dyDescent="0.25"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</row>
    <row r="46" spans="1:58" ht="15.75" customHeight="1" x14ac:dyDescent="0.25">
      <c r="A46" s="356" t="s">
        <v>258</v>
      </c>
      <c r="B46" s="356"/>
      <c r="C46" s="356"/>
      <c r="D46" s="356"/>
      <c r="E46" s="356"/>
      <c r="F46" s="356"/>
      <c r="G46" s="356"/>
      <c r="H46" s="356"/>
      <c r="I46" s="356"/>
      <c r="J46" s="356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</row>
    <row r="47" spans="1:58" ht="18" x14ac:dyDescent="0.25">
      <c r="A47" s="1"/>
      <c r="B47" s="1"/>
      <c r="C47" s="1"/>
      <c r="D47" s="1"/>
      <c r="E47" s="1"/>
      <c r="F47" s="1"/>
      <c r="G47" s="1"/>
      <c r="H47" s="1"/>
      <c r="I47" s="2"/>
      <c r="J47" s="111" t="s">
        <v>224</v>
      </c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</row>
    <row r="48" spans="1:58" x14ac:dyDescent="0.25">
      <c r="A48" s="3" t="s">
        <v>12</v>
      </c>
      <c r="B48" s="4" t="s">
        <v>13</v>
      </c>
      <c r="C48" s="4" t="s">
        <v>14</v>
      </c>
      <c r="D48" s="4" t="s">
        <v>15</v>
      </c>
      <c r="E48" s="4" t="s">
        <v>52</v>
      </c>
      <c r="F48" s="4" t="s">
        <v>223</v>
      </c>
      <c r="G48" s="3" t="s">
        <v>225</v>
      </c>
      <c r="H48" s="3" t="s">
        <v>226</v>
      </c>
      <c r="I48" s="110" t="s">
        <v>229</v>
      </c>
      <c r="J48" s="110" t="s">
        <v>228</v>
      </c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</row>
    <row r="49" spans="1:58" ht="15.75" customHeight="1" x14ac:dyDescent="0.25">
      <c r="A49" s="5">
        <v>3</v>
      </c>
      <c r="B49" s="5"/>
      <c r="C49" s="5"/>
      <c r="D49" s="5"/>
      <c r="E49" s="5" t="s">
        <v>53</v>
      </c>
      <c r="F49" s="6">
        <f>F50+F59+F92+F96+F100</f>
        <v>2166382.0900000003</v>
      </c>
      <c r="G49" s="6">
        <f t="shared" ref="G49:H49" si="23">G50+G59+G92+G96+G100</f>
        <v>2189330.7706689229</v>
      </c>
      <c r="H49" s="6">
        <f t="shared" si="23"/>
        <v>2441356.75</v>
      </c>
      <c r="I49" s="6">
        <f t="shared" ref="I49:I89" si="24">H49</f>
        <v>2441356.75</v>
      </c>
      <c r="J49" s="6">
        <f t="shared" ref="J49:J89" si="25">H49</f>
        <v>2441356.75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</row>
    <row r="50" spans="1:58" ht="15.75" customHeight="1" x14ac:dyDescent="0.25">
      <c r="A50" s="226"/>
      <c r="B50" s="226">
        <v>31</v>
      </c>
      <c r="C50" s="226"/>
      <c r="D50" s="226"/>
      <c r="E50" s="226" t="s">
        <v>54</v>
      </c>
      <c r="F50" s="227">
        <f>F51+F54+F56</f>
        <v>1802589.75</v>
      </c>
      <c r="G50" s="227">
        <f>G51+G54+G56</f>
        <v>1817738.0607140488</v>
      </c>
      <c r="H50" s="227">
        <f>H51+H54+H56</f>
        <v>2089313.12</v>
      </c>
      <c r="I50" s="227">
        <f t="shared" si="24"/>
        <v>2089313.12</v>
      </c>
      <c r="J50" s="227">
        <f t="shared" si="25"/>
        <v>2089313.12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</row>
    <row r="51" spans="1:58" ht="15.75" hidden="1" customHeight="1" x14ac:dyDescent="0.25">
      <c r="A51" s="228"/>
      <c r="B51" s="228"/>
      <c r="C51" s="228">
        <v>311</v>
      </c>
      <c r="D51" s="228"/>
      <c r="E51" s="229" t="s">
        <v>55</v>
      </c>
      <c r="F51" s="230">
        <f>SUM(F52:F53)</f>
        <v>1491366.39</v>
      </c>
      <c r="G51" s="230">
        <f t="shared" ref="G51:H51" si="26">SUM(G52:G53)</f>
        <v>1520695.49</v>
      </c>
      <c r="H51" s="230">
        <f t="shared" si="26"/>
        <v>1738181.22</v>
      </c>
      <c r="I51" s="230">
        <f t="shared" si="24"/>
        <v>1738181.22</v>
      </c>
      <c r="J51" s="230">
        <f t="shared" si="25"/>
        <v>1738181.22</v>
      </c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</row>
    <row r="52" spans="1:58" ht="15.75" hidden="1" customHeight="1" x14ac:dyDescent="0.25">
      <c r="A52" s="231"/>
      <c r="B52" s="232"/>
      <c r="C52" s="232"/>
      <c r="D52" s="232">
        <v>3111</v>
      </c>
      <c r="E52" s="233" t="s">
        <v>56</v>
      </c>
      <c r="F52" s="234">
        <v>1394958.38</v>
      </c>
      <c r="G52" s="235">
        <v>1460970.23</v>
      </c>
      <c r="H52" s="235">
        <v>1658181.22</v>
      </c>
      <c r="I52" s="235">
        <f t="shared" si="24"/>
        <v>1658181.22</v>
      </c>
      <c r="J52" s="235">
        <f t="shared" si="25"/>
        <v>1658181.22</v>
      </c>
      <c r="K52" s="91"/>
      <c r="L52" s="91"/>
      <c r="M52" s="99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</row>
    <row r="53" spans="1:58" ht="15.75" hidden="1" customHeight="1" x14ac:dyDescent="0.25">
      <c r="A53" s="231"/>
      <c r="B53" s="232"/>
      <c r="C53" s="232"/>
      <c r="D53" s="232">
        <v>3113</v>
      </c>
      <c r="E53" s="233" t="s">
        <v>60</v>
      </c>
      <c r="F53" s="234">
        <v>96408.01</v>
      </c>
      <c r="G53" s="234">
        <v>59725.26</v>
      </c>
      <c r="H53" s="234">
        <v>80000</v>
      </c>
      <c r="I53" s="234">
        <v>80000</v>
      </c>
      <c r="J53" s="234">
        <v>80000</v>
      </c>
      <c r="K53" s="91"/>
      <c r="L53" s="91"/>
      <c r="M53" s="99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</row>
    <row r="54" spans="1:58" hidden="1" x14ac:dyDescent="0.25">
      <c r="A54" s="228"/>
      <c r="B54" s="228"/>
      <c r="C54" s="228">
        <v>312</v>
      </c>
      <c r="D54" s="228"/>
      <c r="E54" s="229" t="s">
        <v>57</v>
      </c>
      <c r="F54" s="230">
        <f>F55</f>
        <v>66995.63</v>
      </c>
      <c r="G54" s="230">
        <f t="shared" ref="G54:H54" si="27">G55</f>
        <v>54814.52</v>
      </c>
      <c r="H54" s="230">
        <f t="shared" si="27"/>
        <v>77100</v>
      </c>
      <c r="I54" s="230">
        <f t="shared" si="24"/>
        <v>77100</v>
      </c>
      <c r="J54" s="230">
        <f t="shared" si="25"/>
        <v>77100</v>
      </c>
      <c r="K54" s="98"/>
      <c r="L54" s="104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</row>
    <row r="55" spans="1:58" ht="15.75" hidden="1" customHeight="1" x14ac:dyDescent="0.25">
      <c r="A55" s="231"/>
      <c r="B55" s="232"/>
      <c r="C55" s="232"/>
      <c r="D55" s="232">
        <v>3121</v>
      </c>
      <c r="E55" s="233" t="s">
        <v>57</v>
      </c>
      <c r="F55" s="234">
        <v>66995.63</v>
      </c>
      <c r="G55" s="235">
        <v>54814.52</v>
      </c>
      <c r="H55" s="235">
        <v>77100</v>
      </c>
      <c r="I55" s="235">
        <f t="shared" si="24"/>
        <v>77100</v>
      </c>
      <c r="J55" s="235">
        <f t="shared" si="25"/>
        <v>77100</v>
      </c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</row>
    <row r="56" spans="1:58" ht="15.75" hidden="1" customHeight="1" x14ac:dyDescent="0.25">
      <c r="A56" s="228"/>
      <c r="B56" s="228"/>
      <c r="C56" s="228">
        <v>313</v>
      </c>
      <c r="D56" s="228"/>
      <c r="E56" s="229" t="s">
        <v>58</v>
      </c>
      <c r="F56" s="230">
        <f>SUM(F57:F58)</f>
        <v>244227.73</v>
      </c>
      <c r="G56" s="230">
        <f t="shared" ref="G56:H56" si="28">SUM(G57:G58)</f>
        <v>242228.0507140487</v>
      </c>
      <c r="H56" s="230">
        <f t="shared" si="28"/>
        <v>274031.90000000002</v>
      </c>
      <c r="I56" s="230">
        <f t="shared" si="24"/>
        <v>274031.90000000002</v>
      </c>
      <c r="J56" s="230">
        <f t="shared" si="25"/>
        <v>274031.90000000002</v>
      </c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</row>
    <row r="57" spans="1:58" ht="26.25" hidden="1" x14ac:dyDescent="0.25">
      <c r="A57" s="231"/>
      <c r="B57" s="232"/>
      <c r="C57" s="232"/>
      <c r="D57" s="232">
        <v>3132</v>
      </c>
      <c r="E57" s="233" t="s">
        <v>59</v>
      </c>
      <c r="F57" s="234">
        <v>244187.78</v>
      </c>
      <c r="G57" s="235">
        <v>241060.09</v>
      </c>
      <c r="H57" s="235">
        <v>273599.90000000002</v>
      </c>
      <c r="I57" s="235">
        <f t="shared" si="24"/>
        <v>273599.90000000002</v>
      </c>
      <c r="J57" s="235">
        <f t="shared" si="25"/>
        <v>273599.90000000002</v>
      </c>
      <c r="K57" s="99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</row>
    <row r="58" spans="1:58" ht="39" hidden="1" x14ac:dyDescent="0.25">
      <c r="A58" s="231"/>
      <c r="B58" s="232"/>
      <c r="C58" s="232"/>
      <c r="D58" s="232">
        <v>3133</v>
      </c>
      <c r="E58" s="233" t="s">
        <v>61</v>
      </c>
      <c r="F58" s="234">
        <v>39.950000000000003</v>
      </c>
      <c r="G58" s="235">
        <v>1167.9607140487092</v>
      </c>
      <c r="H58" s="235">
        <v>432</v>
      </c>
      <c r="I58" s="235">
        <f t="shared" si="24"/>
        <v>432</v>
      </c>
      <c r="J58" s="235">
        <f t="shared" si="25"/>
        <v>432</v>
      </c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</row>
    <row r="59" spans="1:58" ht="15.75" customHeight="1" x14ac:dyDescent="0.25">
      <c r="A59" s="226"/>
      <c r="B59" s="226">
        <v>32</v>
      </c>
      <c r="C59" s="226"/>
      <c r="D59" s="226"/>
      <c r="E59" s="236" t="s">
        <v>63</v>
      </c>
      <c r="F59" s="227">
        <f>F60+F65+F72+F84+F82</f>
        <v>360011.62</v>
      </c>
      <c r="G59" s="227">
        <f t="shared" ref="G59" si="29">G60+G65+G72+G84+G82</f>
        <v>348498.94378658169</v>
      </c>
      <c r="H59" s="227">
        <v>342093.63</v>
      </c>
      <c r="I59" s="227">
        <v>342093.63</v>
      </c>
      <c r="J59" s="227">
        <v>342093.63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</row>
    <row r="60" spans="1:58" ht="26.25" hidden="1" x14ac:dyDescent="0.25">
      <c r="A60" s="228"/>
      <c r="B60" s="228"/>
      <c r="C60" s="228">
        <v>321</v>
      </c>
      <c r="D60" s="228"/>
      <c r="E60" s="229" t="s">
        <v>64</v>
      </c>
      <c r="F60" s="230">
        <f>SUM(F61:F64)</f>
        <v>79762.11</v>
      </c>
      <c r="G60" s="230">
        <f t="shared" ref="G60:H60" si="30">SUM(G61:G64)</f>
        <v>79301.881580728645</v>
      </c>
      <c r="H60" s="230">
        <f t="shared" si="30"/>
        <v>107800</v>
      </c>
      <c r="I60" s="230">
        <f t="shared" si="24"/>
        <v>107800</v>
      </c>
      <c r="J60" s="230">
        <f t="shared" si="25"/>
        <v>107800</v>
      </c>
      <c r="K60" s="98"/>
      <c r="L60" s="104"/>
      <c r="M60" s="104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</row>
    <row r="61" spans="1:58" ht="15.75" hidden="1" customHeight="1" x14ac:dyDescent="0.25">
      <c r="A61" s="231"/>
      <c r="B61" s="232"/>
      <c r="C61" s="232"/>
      <c r="D61" s="237">
        <v>3211</v>
      </c>
      <c r="E61" s="233" t="s">
        <v>65</v>
      </c>
      <c r="F61" s="234">
        <v>29862.94</v>
      </c>
      <c r="G61" s="235">
        <v>26345.48</v>
      </c>
      <c r="H61" s="235">
        <v>13500</v>
      </c>
      <c r="I61" s="235">
        <f t="shared" si="24"/>
        <v>13500</v>
      </c>
      <c r="J61" s="235">
        <f t="shared" si="25"/>
        <v>13500</v>
      </c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</row>
    <row r="62" spans="1:58" ht="26.25" hidden="1" x14ac:dyDescent="0.25">
      <c r="A62" s="231"/>
      <c r="B62" s="232"/>
      <c r="C62" s="232"/>
      <c r="D62" s="237">
        <v>3212</v>
      </c>
      <c r="E62" s="233" t="s">
        <v>66</v>
      </c>
      <c r="F62" s="234">
        <v>47345.42</v>
      </c>
      <c r="G62" s="235">
        <v>50169.221580728648</v>
      </c>
      <c r="H62" s="235">
        <v>51900</v>
      </c>
      <c r="I62" s="235">
        <f t="shared" si="24"/>
        <v>51900</v>
      </c>
      <c r="J62" s="235">
        <f t="shared" si="25"/>
        <v>51900</v>
      </c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</row>
    <row r="63" spans="1:58" ht="26.25" hidden="1" x14ac:dyDescent="0.25">
      <c r="A63" s="231"/>
      <c r="B63" s="232"/>
      <c r="C63" s="232"/>
      <c r="D63" s="237">
        <v>3213</v>
      </c>
      <c r="E63" s="233" t="s">
        <v>67</v>
      </c>
      <c r="F63" s="234">
        <v>1588.72</v>
      </c>
      <c r="G63" s="235">
        <v>1592.67</v>
      </c>
      <c r="H63" s="235">
        <v>41400</v>
      </c>
      <c r="I63" s="235">
        <f t="shared" si="24"/>
        <v>41400</v>
      </c>
      <c r="J63" s="235">
        <f t="shared" si="25"/>
        <v>41400</v>
      </c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</row>
    <row r="64" spans="1:58" ht="26.25" hidden="1" x14ac:dyDescent="0.25">
      <c r="A64" s="231"/>
      <c r="B64" s="232"/>
      <c r="C64" s="232"/>
      <c r="D64" s="237">
        <v>3214</v>
      </c>
      <c r="E64" s="233" t="s">
        <v>68</v>
      </c>
      <c r="F64" s="234">
        <v>965.03</v>
      </c>
      <c r="G64" s="235">
        <v>1194.51</v>
      </c>
      <c r="H64" s="235">
        <v>1000</v>
      </c>
      <c r="I64" s="235">
        <f t="shared" si="24"/>
        <v>1000</v>
      </c>
      <c r="J64" s="235">
        <f t="shared" si="25"/>
        <v>1000</v>
      </c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</row>
    <row r="65" spans="1:58" ht="26.25" hidden="1" x14ac:dyDescent="0.25">
      <c r="A65" s="228"/>
      <c r="B65" s="228"/>
      <c r="C65" s="228">
        <v>322</v>
      </c>
      <c r="D65" s="228"/>
      <c r="E65" s="238" t="s">
        <v>69</v>
      </c>
      <c r="F65" s="230">
        <f>SUM(F66:F71)</f>
        <v>117824.04000000001</v>
      </c>
      <c r="G65" s="230">
        <f t="shared" ref="G65:H65" si="31">SUM(G66:G71)</f>
        <v>96124.2</v>
      </c>
      <c r="H65" s="230">
        <f t="shared" si="31"/>
        <v>109103.29999999999</v>
      </c>
      <c r="I65" s="230">
        <f t="shared" si="24"/>
        <v>109103.29999999999</v>
      </c>
      <c r="J65" s="230">
        <f t="shared" si="25"/>
        <v>109103.29999999999</v>
      </c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</row>
    <row r="66" spans="1:58" ht="26.25" hidden="1" x14ac:dyDescent="0.25">
      <c r="A66" s="231"/>
      <c r="B66" s="232"/>
      <c r="C66" s="232"/>
      <c r="D66" s="237">
        <v>3221</v>
      </c>
      <c r="E66" s="239" t="s">
        <v>70</v>
      </c>
      <c r="F66" s="234">
        <v>31557.65</v>
      </c>
      <c r="G66" s="235">
        <v>27672.71</v>
      </c>
      <c r="H66" s="235">
        <v>32854.1</v>
      </c>
      <c r="I66" s="235">
        <f t="shared" si="24"/>
        <v>32854.1</v>
      </c>
      <c r="J66" s="235">
        <f t="shared" si="25"/>
        <v>32854.1</v>
      </c>
      <c r="K66" s="91"/>
      <c r="L66" s="99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</row>
    <row r="67" spans="1:58" ht="15.75" hidden="1" customHeight="1" x14ac:dyDescent="0.25">
      <c r="A67" s="231"/>
      <c r="B67" s="232"/>
      <c r="C67" s="232"/>
      <c r="D67" s="237">
        <v>3222</v>
      </c>
      <c r="E67" s="240" t="s">
        <v>71</v>
      </c>
      <c r="F67" s="234">
        <v>3951.27</v>
      </c>
      <c r="G67" s="235">
        <v>3251.71</v>
      </c>
      <c r="H67" s="235">
        <v>3500</v>
      </c>
      <c r="I67" s="235">
        <f t="shared" si="24"/>
        <v>3500</v>
      </c>
      <c r="J67" s="235">
        <f t="shared" si="25"/>
        <v>3500</v>
      </c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</row>
    <row r="68" spans="1:58" ht="15.75" hidden="1" customHeight="1" x14ac:dyDescent="0.25">
      <c r="A68" s="231"/>
      <c r="B68" s="232"/>
      <c r="C68" s="232"/>
      <c r="D68" s="237">
        <v>3223</v>
      </c>
      <c r="E68" s="240" t="s">
        <v>72</v>
      </c>
      <c r="F68" s="234">
        <v>62792.67</v>
      </c>
      <c r="G68" s="235">
        <v>51629.17</v>
      </c>
      <c r="H68" s="235">
        <v>50693.2</v>
      </c>
      <c r="I68" s="235">
        <f t="shared" si="24"/>
        <v>50693.2</v>
      </c>
      <c r="J68" s="235">
        <f t="shared" si="25"/>
        <v>50693.2</v>
      </c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</row>
    <row r="69" spans="1:58" ht="26.25" hidden="1" x14ac:dyDescent="0.25">
      <c r="A69" s="231"/>
      <c r="B69" s="232"/>
      <c r="C69" s="232"/>
      <c r="D69" s="237">
        <v>3224</v>
      </c>
      <c r="E69" s="240" t="s">
        <v>73</v>
      </c>
      <c r="F69" s="234">
        <v>7770.39</v>
      </c>
      <c r="G69" s="235">
        <v>7199.91</v>
      </c>
      <c r="H69" s="235">
        <v>9180.5</v>
      </c>
      <c r="I69" s="235">
        <f t="shared" si="24"/>
        <v>9180.5</v>
      </c>
      <c r="J69" s="235">
        <f t="shared" si="25"/>
        <v>9180.5</v>
      </c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</row>
    <row r="70" spans="1:58" ht="15.75" hidden="1" customHeight="1" x14ac:dyDescent="0.25">
      <c r="A70" s="231"/>
      <c r="B70" s="232"/>
      <c r="C70" s="232"/>
      <c r="D70" s="237">
        <v>3225</v>
      </c>
      <c r="E70" s="240" t="s">
        <v>74</v>
      </c>
      <c r="F70" s="234">
        <v>10024.43</v>
      </c>
      <c r="G70" s="235">
        <v>5043.47</v>
      </c>
      <c r="H70" s="235">
        <v>10875.5</v>
      </c>
      <c r="I70" s="235">
        <f t="shared" si="24"/>
        <v>10875.5</v>
      </c>
      <c r="J70" s="235">
        <f t="shared" si="25"/>
        <v>10875.5</v>
      </c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</row>
    <row r="71" spans="1:58" ht="26.25" hidden="1" x14ac:dyDescent="0.25">
      <c r="A71" s="231"/>
      <c r="B71" s="232"/>
      <c r="C71" s="232"/>
      <c r="D71" s="237">
        <v>3227</v>
      </c>
      <c r="E71" s="240" t="s">
        <v>75</v>
      </c>
      <c r="F71" s="234">
        <v>1727.63</v>
      </c>
      <c r="G71" s="235">
        <v>1327.23</v>
      </c>
      <c r="H71" s="235">
        <v>2000</v>
      </c>
      <c r="I71" s="235">
        <f t="shared" si="24"/>
        <v>2000</v>
      </c>
      <c r="J71" s="235">
        <f t="shared" si="25"/>
        <v>2000</v>
      </c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</row>
    <row r="72" spans="1:58" ht="15.75" hidden="1" customHeight="1" x14ac:dyDescent="0.25">
      <c r="A72" s="228"/>
      <c r="B72" s="228"/>
      <c r="C72" s="228">
        <v>323</v>
      </c>
      <c r="D72" s="241"/>
      <c r="E72" s="242" t="s">
        <v>76</v>
      </c>
      <c r="F72" s="230">
        <f>SUM(F73:F81)</f>
        <v>90644.93</v>
      </c>
      <c r="G72" s="230">
        <f t="shared" ref="G72:H72" si="32">SUM(G73:G81)</f>
        <v>89887.946589023835</v>
      </c>
      <c r="H72" s="230">
        <f t="shared" si="32"/>
        <v>85075.209999999992</v>
      </c>
      <c r="I72" s="230">
        <f t="shared" si="24"/>
        <v>85075.209999999992</v>
      </c>
      <c r="J72" s="230">
        <f t="shared" si="25"/>
        <v>85075.209999999992</v>
      </c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1:58" ht="26.25" hidden="1" x14ac:dyDescent="0.25">
      <c r="A73" s="231"/>
      <c r="B73" s="232"/>
      <c r="C73" s="232"/>
      <c r="D73" s="243">
        <v>3231</v>
      </c>
      <c r="E73" s="240" t="s">
        <v>77</v>
      </c>
      <c r="F73" s="234">
        <v>5276.05</v>
      </c>
      <c r="G73" s="235">
        <v>4247.13</v>
      </c>
      <c r="H73" s="235">
        <v>4460</v>
      </c>
      <c r="I73" s="235">
        <f t="shared" si="24"/>
        <v>4460</v>
      </c>
      <c r="J73" s="235">
        <f t="shared" si="25"/>
        <v>4460</v>
      </c>
      <c r="K73" s="91"/>
      <c r="L73" s="99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</row>
    <row r="74" spans="1:58" ht="26.25" hidden="1" x14ac:dyDescent="0.25">
      <c r="A74" s="231"/>
      <c r="B74" s="232"/>
      <c r="C74" s="232"/>
      <c r="D74" s="243">
        <v>3232</v>
      </c>
      <c r="E74" s="240" t="s">
        <v>78</v>
      </c>
      <c r="F74" s="234">
        <v>18478.63</v>
      </c>
      <c r="G74" s="235">
        <v>22861.200000000001</v>
      </c>
      <c r="H74" s="235">
        <v>13213.53</v>
      </c>
      <c r="I74" s="235">
        <f t="shared" si="24"/>
        <v>13213.53</v>
      </c>
      <c r="J74" s="235">
        <f t="shared" si="25"/>
        <v>13213.53</v>
      </c>
      <c r="K74" s="91"/>
      <c r="L74" s="99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</row>
    <row r="75" spans="1:58" ht="26.25" hidden="1" x14ac:dyDescent="0.25">
      <c r="A75" s="231"/>
      <c r="B75" s="232"/>
      <c r="C75" s="232"/>
      <c r="D75" s="243">
        <v>3233</v>
      </c>
      <c r="E75" s="240" t="s">
        <v>79</v>
      </c>
      <c r="F75" s="234">
        <v>384.73</v>
      </c>
      <c r="G75" s="235">
        <v>1194.51</v>
      </c>
      <c r="H75" s="235">
        <v>400</v>
      </c>
      <c r="I75" s="235">
        <f t="shared" si="24"/>
        <v>400</v>
      </c>
      <c r="J75" s="235">
        <f t="shared" si="25"/>
        <v>400</v>
      </c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</row>
    <row r="76" spans="1:58" ht="15.75" hidden="1" customHeight="1" x14ac:dyDescent="0.25">
      <c r="A76" s="231"/>
      <c r="B76" s="232"/>
      <c r="C76" s="232"/>
      <c r="D76" s="243">
        <v>3234</v>
      </c>
      <c r="E76" s="240" t="s">
        <v>80</v>
      </c>
      <c r="F76" s="234">
        <v>11174.46</v>
      </c>
      <c r="G76" s="235">
        <v>9290.596589023824</v>
      </c>
      <c r="H76" s="235">
        <v>9400</v>
      </c>
      <c r="I76" s="235">
        <f t="shared" si="24"/>
        <v>9400</v>
      </c>
      <c r="J76" s="235">
        <f t="shared" si="25"/>
        <v>9400</v>
      </c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</row>
    <row r="77" spans="1:58" ht="15.75" hidden="1" customHeight="1" x14ac:dyDescent="0.25">
      <c r="A77" s="231"/>
      <c r="B77" s="232"/>
      <c r="C77" s="232"/>
      <c r="D77" s="243">
        <v>3235</v>
      </c>
      <c r="E77" s="240" t="s">
        <v>81</v>
      </c>
      <c r="F77" s="234">
        <v>0</v>
      </c>
      <c r="G77" s="235">
        <v>0</v>
      </c>
      <c r="H77" s="235">
        <v>0</v>
      </c>
      <c r="I77" s="235">
        <f t="shared" si="24"/>
        <v>0</v>
      </c>
      <c r="J77" s="235">
        <f t="shared" si="25"/>
        <v>0</v>
      </c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</row>
    <row r="78" spans="1:58" ht="26.25" hidden="1" x14ac:dyDescent="0.25">
      <c r="A78" s="231"/>
      <c r="B78" s="232"/>
      <c r="C78" s="232"/>
      <c r="D78" s="243">
        <v>3236</v>
      </c>
      <c r="E78" s="240" t="s">
        <v>82</v>
      </c>
      <c r="F78" s="234">
        <v>4406.3999999999996</v>
      </c>
      <c r="G78" s="235">
        <v>3795.87</v>
      </c>
      <c r="H78" s="235">
        <v>6470.8</v>
      </c>
      <c r="I78" s="235">
        <f t="shared" si="24"/>
        <v>6470.8</v>
      </c>
      <c r="J78" s="235">
        <f t="shared" si="25"/>
        <v>6470.8</v>
      </c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</row>
    <row r="79" spans="1:58" ht="15.75" hidden="1" customHeight="1" x14ac:dyDescent="0.25">
      <c r="A79" s="231"/>
      <c r="B79" s="232"/>
      <c r="C79" s="232"/>
      <c r="D79" s="243">
        <v>3237</v>
      </c>
      <c r="E79" s="240" t="s">
        <v>83</v>
      </c>
      <c r="F79" s="234">
        <v>41203.57</v>
      </c>
      <c r="G79" s="235">
        <v>39008.959999999999</v>
      </c>
      <c r="H79" s="235">
        <v>41230.879999999997</v>
      </c>
      <c r="I79" s="235">
        <f t="shared" si="24"/>
        <v>41230.879999999997</v>
      </c>
      <c r="J79" s="235">
        <f t="shared" si="25"/>
        <v>41230.879999999997</v>
      </c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</row>
    <row r="80" spans="1:58" ht="15.75" hidden="1" customHeight="1" x14ac:dyDescent="0.25">
      <c r="A80" s="231"/>
      <c r="B80" s="232"/>
      <c r="C80" s="232"/>
      <c r="D80" s="243">
        <v>3238</v>
      </c>
      <c r="E80" s="240" t="s">
        <v>84</v>
      </c>
      <c r="F80" s="234">
        <v>4542.72</v>
      </c>
      <c r="G80" s="235">
        <v>4247.13</v>
      </c>
      <c r="H80" s="235">
        <v>4400</v>
      </c>
      <c r="I80" s="235">
        <f t="shared" si="24"/>
        <v>4400</v>
      </c>
      <c r="J80" s="235">
        <f t="shared" si="25"/>
        <v>4400</v>
      </c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</row>
    <row r="81" spans="1:58" ht="15.75" hidden="1" customHeight="1" x14ac:dyDescent="0.25">
      <c r="A81" s="231"/>
      <c r="B81" s="232"/>
      <c r="C81" s="232"/>
      <c r="D81" s="243">
        <v>3239</v>
      </c>
      <c r="E81" s="240" t="s">
        <v>85</v>
      </c>
      <c r="F81" s="234">
        <v>5178.37</v>
      </c>
      <c r="G81" s="235">
        <v>5242.55</v>
      </c>
      <c r="H81" s="235">
        <v>5500</v>
      </c>
      <c r="I81" s="235">
        <f t="shared" si="24"/>
        <v>5500</v>
      </c>
      <c r="J81" s="235">
        <f t="shared" si="25"/>
        <v>5500</v>
      </c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</row>
    <row r="82" spans="1:58" ht="33" hidden="1" customHeight="1" x14ac:dyDescent="0.25">
      <c r="A82" s="228"/>
      <c r="B82" s="228"/>
      <c r="C82" s="228">
        <v>324</v>
      </c>
      <c r="D82" s="241"/>
      <c r="E82" s="242" t="s">
        <v>207</v>
      </c>
      <c r="F82" s="230">
        <f>F83</f>
        <v>0</v>
      </c>
      <c r="G82" s="230">
        <f t="shared" ref="G82:J82" si="33">G83</f>
        <v>0</v>
      </c>
      <c r="H82" s="230">
        <f t="shared" si="33"/>
        <v>10000</v>
      </c>
      <c r="I82" s="230">
        <f t="shared" si="33"/>
        <v>10000</v>
      </c>
      <c r="J82" s="230">
        <f t="shared" si="33"/>
        <v>10000</v>
      </c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</row>
    <row r="83" spans="1:58" ht="33" hidden="1" customHeight="1" x14ac:dyDescent="0.25">
      <c r="A83" s="231"/>
      <c r="B83" s="232"/>
      <c r="C83" s="232"/>
      <c r="D83" s="244">
        <v>3241</v>
      </c>
      <c r="E83" s="245" t="s">
        <v>289</v>
      </c>
      <c r="F83" s="234">
        <v>0</v>
      </c>
      <c r="G83" s="234">
        <v>0</v>
      </c>
      <c r="H83" s="234">
        <v>10000</v>
      </c>
      <c r="I83" s="234">
        <f>H83</f>
        <v>10000</v>
      </c>
      <c r="J83" s="234">
        <f>I83</f>
        <v>10000</v>
      </c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</row>
    <row r="84" spans="1:58" ht="26.25" hidden="1" x14ac:dyDescent="0.25">
      <c r="A84" s="228"/>
      <c r="B84" s="228"/>
      <c r="C84" s="228">
        <v>329</v>
      </c>
      <c r="D84" s="228"/>
      <c r="E84" s="229" t="s">
        <v>86</v>
      </c>
      <c r="F84" s="230">
        <f>SUM(F85:F91)</f>
        <v>71780.540000000008</v>
      </c>
      <c r="G84" s="230">
        <f t="shared" ref="G84:H84" si="34">SUM(G85:G91)</f>
        <v>83184.915616829254</v>
      </c>
      <c r="H84" s="230">
        <f t="shared" si="34"/>
        <v>30115</v>
      </c>
      <c r="I84" s="230">
        <f t="shared" si="24"/>
        <v>30115</v>
      </c>
      <c r="J84" s="230">
        <f t="shared" si="25"/>
        <v>30115</v>
      </c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</row>
    <row r="85" spans="1:58" ht="39" hidden="1" x14ac:dyDescent="0.25">
      <c r="A85" s="231"/>
      <c r="B85" s="232"/>
      <c r="C85" s="232"/>
      <c r="D85" s="237">
        <v>3291</v>
      </c>
      <c r="E85" s="233" t="s">
        <v>87</v>
      </c>
      <c r="F85" s="234">
        <v>323.89</v>
      </c>
      <c r="G85" s="235">
        <v>265.44561682925212</v>
      </c>
      <c r="H85" s="235">
        <v>1000</v>
      </c>
      <c r="I85" s="235">
        <f t="shared" si="24"/>
        <v>1000</v>
      </c>
      <c r="J85" s="235">
        <f t="shared" si="25"/>
        <v>1000</v>
      </c>
      <c r="K85" s="91"/>
      <c r="L85" s="99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</row>
    <row r="86" spans="1:58" ht="15.75" hidden="1" customHeight="1" x14ac:dyDescent="0.25">
      <c r="A86" s="231"/>
      <c r="B86" s="232"/>
      <c r="C86" s="232"/>
      <c r="D86" s="237">
        <v>3292</v>
      </c>
      <c r="E86" s="233" t="s">
        <v>88</v>
      </c>
      <c r="F86" s="234">
        <v>2343.06</v>
      </c>
      <c r="G86" s="235">
        <v>2521.73</v>
      </c>
      <c r="H86" s="235">
        <v>2500</v>
      </c>
      <c r="I86" s="235">
        <f t="shared" si="24"/>
        <v>2500</v>
      </c>
      <c r="J86" s="235">
        <f t="shared" si="25"/>
        <v>2500</v>
      </c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</row>
    <row r="87" spans="1:58" ht="15.75" hidden="1" customHeight="1" x14ac:dyDescent="0.25">
      <c r="A87" s="231"/>
      <c r="B87" s="232"/>
      <c r="C87" s="232"/>
      <c r="D87" s="237">
        <v>3293</v>
      </c>
      <c r="E87" s="233" t="s">
        <v>89</v>
      </c>
      <c r="F87" s="234">
        <v>3811.91</v>
      </c>
      <c r="G87" s="235">
        <v>2256.29</v>
      </c>
      <c r="H87" s="235">
        <v>2500</v>
      </c>
      <c r="I87" s="235">
        <f t="shared" si="24"/>
        <v>2500</v>
      </c>
      <c r="J87" s="235">
        <f t="shared" si="25"/>
        <v>2500</v>
      </c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</row>
    <row r="88" spans="1:58" ht="15.75" hidden="1" customHeight="1" x14ac:dyDescent="0.25">
      <c r="A88" s="231"/>
      <c r="B88" s="232"/>
      <c r="C88" s="232"/>
      <c r="D88" s="237">
        <v>3294</v>
      </c>
      <c r="E88" s="233" t="s">
        <v>90</v>
      </c>
      <c r="F88" s="234">
        <v>253.5</v>
      </c>
      <c r="G88" s="235">
        <v>265.45</v>
      </c>
      <c r="H88" s="235">
        <v>200</v>
      </c>
      <c r="I88" s="235">
        <f t="shared" si="24"/>
        <v>200</v>
      </c>
      <c r="J88" s="235">
        <f t="shared" si="25"/>
        <v>200</v>
      </c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</row>
    <row r="89" spans="1:58" hidden="1" x14ac:dyDescent="0.25">
      <c r="A89" s="231"/>
      <c r="B89" s="232"/>
      <c r="C89" s="232"/>
      <c r="D89" s="237">
        <v>3295</v>
      </c>
      <c r="E89" s="233" t="s">
        <v>91</v>
      </c>
      <c r="F89" s="234">
        <v>2963.04</v>
      </c>
      <c r="G89" s="235">
        <v>3071.21</v>
      </c>
      <c r="H89" s="235">
        <v>3500</v>
      </c>
      <c r="I89" s="235">
        <f t="shared" si="24"/>
        <v>3500</v>
      </c>
      <c r="J89" s="235">
        <f t="shared" si="25"/>
        <v>3500</v>
      </c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</row>
    <row r="90" spans="1:58" ht="15.75" hidden="1" customHeight="1" x14ac:dyDescent="0.25">
      <c r="A90" s="231"/>
      <c r="B90" s="232"/>
      <c r="C90" s="232"/>
      <c r="D90" s="237">
        <v>3296</v>
      </c>
      <c r="E90" s="233" t="s">
        <v>96</v>
      </c>
      <c r="F90" s="234">
        <f>78.05+1047.19</f>
        <v>1125.24</v>
      </c>
      <c r="G90" s="235">
        <v>21102.93</v>
      </c>
      <c r="H90" s="235">
        <v>3100</v>
      </c>
      <c r="I90" s="235">
        <f t="shared" ref="I90:I91" si="35">H90</f>
        <v>3100</v>
      </c>
      <c r="J90" s="235">
        <f t="shared" ref="J90:J91" si="36">H90</f>
        <v>3100</v>
      </c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</row>
    <row r="91" spans="1:58" ht="26.25" hidden="1" x14ac:dyDescent="0.25">
      <c r="A91" s="231"/>
      <c r="B91" s="232"/>
      <c r="C91" s="232"/>
      <c r="D91" s="237">
        <v>3299</v>
      </c>
      <c r="E91" s="233" t="s">
        <v>86</v>
      </c>
      <c r="F91" s="234">
        <v>60959.9</v>
      </c>
      <c r="G91" s="235">
        <v>53701.86</v>
      </c>
      <c r="H91" s="235">
        <v>17315</v>
      </c>
      <c r="I91" s="235">
        <f t="shared" si="35"/>
        <v>17315</v>
      </c>
      <c r="J91" s="235">
        <f t="shared" si="36"/>
        <v>17315</v>
      </c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</row>
    <row r="92" spans="1:58" x14ac:dyDescent="0.25">
      <c r="A92" s="246"/>
      <c r="B92" s="246">
        <v>34</v>
      </c>
      <c r="C92" s="246"/>
      <c r="D92" s="246"/>
      <c r="E92" s="247" t="s">
        <v>100</v>
      </c>
      <c r="F92" s="227">
        <f>F93</f>
        <v>2789.49</v>
      </c>
      <c r="G92" s="227">
        <f t="shared" ref="G92:H92" si="37">G93</f>
        <v>18581.189999999999</v>
      </c>
      <c r="H92" s="227">
        <f t="shared" si="37"/>
        <v>6750</v>
      </c>
      <c r="I92" s="227">
        <f t="shared" ref="I92:I97" si="38">H92</f>
        <v>6750</v>
      </c>
      <c r="J92" s="227">
        <f t="shared" ref="J92:J97" si="39">H92</f>
        <v>6750</v>
      </c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</row>
    <row r="93" spans="1:58" hidden="1" x14ac:dyDescent="0.25">
      <c r="A93" s="248"/>
      <c r="B93" s="248"/>
      <c r="C93" s="248">
        <v>343</v>
      </c>
      <c r="D93" s="248"/>
      <c r="E93" s="249" t="s">
        <v>101</v>
      </c>
      <c r="F93" s="230">
        <f>SUM(F94:F95)</f>
        <v>2789.49</v>
      </c>
      <c r="G93" s="230">
        <f t="shared" ref="G93:H93" si="40">SUM(G94:G95)</f>
        <v>18581.189999999999</v>
      </c>
      <c r="H93" s="230">
        <f t="shared" si="40"/>
        <v>6750</v>
      </c>
      <c r="I93" s="230">
        <f t="shared" si="38"/>
        <v>6750</v>
      </c>
      <c r="J93" s="230">
        <f t="shared" si="39"/>
        <v>6750</v>
      </c>
      <c r="K93" s="98"/>
      <c r="L93" s="98"/>
      <c r="M93" s="104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</row>
    <row r="94" spans="1:58" ht="25.5" hidden="1" x14ac:dyDescent="0.25">
      <c r="A94" s="250"/>
      <c r="B94" s="250"/>
      <c r="C94" s="250"/>
      <c r="D94" s="250">
        <v>3431</v>
      </c>
      <c r="E94" s="251" t="s">
        <v>102</v>
      </c>
      <c r="F94" s="234">
        <v>1860.33</v>
      </c>
      <c r="G94" s="235">
        <v>1858.12</v>
      </c>
      <c r="H94" s="235">
        <v>1750</v>
      </c>
      <c r="I94" s="235">
        <f t="shared" si="38"/>
        <v>1750</v>
      </c>
      <c r="J94" s="235">
        <f t="shared" si="39"/>
        <v>1750</v>
      </c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</row>
    <row r="95" spans="1:58" hidden="1" x14ac:dyDescent="0.25">
      <c r="A95" s="250"/>
      <c r="B95" s="250"/>
      <c r="C95" s="250"/>
      <c r="D95" s="250">
        <v>3433</v>
      </c>
      <c r="E95" s="233" t="s">
        <v>103</v>
      </c>
      <c r="F95" s="234">
        <v>929.16</v>
      </c>
      <c r="G95" s="235">
        <v>16723.07</v>
      </c>
      <c r="H95" s="235">
        <v>5000</v>
      </c>
      <c r="I95" s="235">
        <f t="shared" si="38"/>
        <v>5000</v>
      </c>
      <c r="J95" s="235">
        <f t="shared" si="39"/>
        <v>5000</v>
      </c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</row>
    <row r="96" spans="1:58" ht="38.25" x14ac:dyDescent="0.25">
      <c r="A96" s="246"/>
      <c r="B96" s="246">
        <v>37</v>
      </c>
      <c r="C96" s="246"/>
      <c r="D96" s="246"/>
      <c r="E96" s="247" t="s">
        <v>104</v>
      </c>
      <c r="F96" s="227">
        <f>F97</f>
        <v>991.23</v>
      </c>
      <c r="G96" s="227">
        <f t="shared" ref="G96" si="41">G97</f>
        <v>4512.5761682925204</v>
      </c>
      <c r="H96" s="227">
        <v>3200</v>
      </c>
      <c r="I96" s="227">
        <f t="shared" si="38"/>
        <v>3200</v>
      </c>
      <c r="J96" s="227">
        <f t="shared" si="39"/>
        <v>3200</v>
      </c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</row>
    <row r="97" spans="1:58" ht="26.25" hidden="1" x14ac:dyDescent="0.25">
      <c r="A97" s="248"/>
      <c r="B97" s="248"/>
      <c r="C97" s="248">
        <v>372</v>
      </c>
      <c r="D97" s="248"/>
      <c r="E97" s="238" t="s">
        <v>105</v>
      </c>
      <c r="F97" s="230">
        <f>SUM(F98:F99)</f>
        <v>991.23</v>
      </c>
      <c r="G97" s="230">
        <f t="shared" ref="G97:H97" si="42">SUM(G98:G99)</f>
        <v>4512.5761682925204</v>
      </c>
      <c r="H97" s="230">
        <f t="shared" si="42"/>
        <v>6200</v>
      </c>
      <c r="I97" s="230">
        <f t="shared" si="38"/>
        <v>6200</v>
      </c>
      <c r="J97" s="230">
        <f t="shared" si="39"/>
        <v>6200</v>
      </c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</row>
    <row r="98" spans="1:58" ht="26.25" hidden="1" x14ac:dyDescent="0.25">
      <c r="A98" s="250"/>
      <c r="B98" s="250"/>
      <c r="C98" s="250"/>
      <c r="D98" s="250">
        <v>3722</v>
      </c>
      <c r="E98" s="245" t="s">
        <v>106</v>
      </c>
      <c r="F98" s="234">
        <v>991.23</v>
      </c>
      <c r="G98" s="235">
        <v>1858.12</v>
      </c>
      <c r="H98" s="235">
        <v>6200</v>
      </c>
      <c r="I98" s="235">
        <f t="shared" ref="I98:I116" si="43">H98</f>
        <v>6200</v>
      </c>
      <c r="J98" s="235">
        <f t="shared" ref="J98:J116" si="44">H98</f>
        <v>6200</v>
      </c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</row>
    <row r="99" spans="1:58" ht="38.25" hidden="1" x14ac:dyDescent="0.25">
      <c r="A99" s="250"/>
      <c r="B99" s="250"/>
      <c r="C99" s="250"/>
      <c r="D99" s="250">
        <v>3723</v>
      </c>
      <c r="E99" s="252" t="s">
        <v>107</v>
      </c>
      <c r="F99" s="234">
        <v>0</v>
      </c>
      <c r="G99" s="235">
        <v>2654.4561682925209</v>
      </c>
      <c r="H99" s="235">
        <v>0</v>
      </c>
      <c r="I99" s="235">
        <f t="shared" si="43"/>
        <v>0</v>
      </c>
      <c r="J99" s="235">
        <f t="shared" si="44"/>
        <v>0</v>
      </c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</row>
    <row r="100" spans="1:58" x14ac:dyDescent="0.25">
      <c r="A100" s="246"/>
      <c r="B100" s="246">
        <v>38</v>
      </c>
      <c r="C100" s="246"/>
      <c r="D100" s="246"/>
      <c r="E100" s="247" t="s">
        <v>108</v>
      </c>
      <c r="F100" s="227">
        <f>F101</f>
        <v>0</v>
      </c>
      <c r="G100" s="227">
        <f t="shared" ref="G100:H101" si="45">G101</f>
        <v>0</v>
      </c>
      <c r="H100" s="227">
        <f t="shared" si="45"/>
        <v>0</v>
      </c>
      <c r="I100" s="227">
        <f t="shared" si="43"/>
        <v>0</v>
      </c>
      <c r="J100" s="227">
        <f t="shared" si="44"/>
        <v>0</v>
      </c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</row>
    <row r="101" spans="1:58" hidden="1" x14ac:dyDescent="0.25">
      <c r="A101" s="16"/>
      <c r="B101" s="16"/>
      <c r="C101" s="16">
        <v>381</v>
      </c>
      <c r="D101" s="16"/>
      <c r="E101" s="17" t="s">
        <v>41</v>
      </c>
      <c r="F101" s="10">
        <f>F102</f>
        <v>0</v>
      </c>
      <c r="G101" s="10">
        <f t="shared" si="45"/>
        <v>0</v>
      </c>
      <c r="H101" s="10">
        <f t="shared" si="45"/>
        <v>0</v>
      </c>
      <c r="I101" s="10">
        <f t="shared" si="43"/>
        <v>0</v>
      </c>
      <c r="J101" s="10">
        <f t="shared" si="44"/>
        <v>0</v>
      </c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</row>
    <row r="102" spans="1:58" hidden="1" x14ac:dyDescent="0.25">
      <c r="A102" s="18"/>
      <c r="B102" s="39"/>
      <c r="C102" s="39"/>
      <c r="D102" s="18">
        <v>3812</v>
      </c>
      <c r="E102" s="20" t="s">
        <v>109</v>
      </c>
      <c r="F102" s="12">
        <v>0</v>
      </c>
      <c r="G102" s="13">
        <v>0</v>
      </c>
      <c r="H102" s="13">
        <v>0</v>
      </c>
      <c r="I102" s="13">
        <f t="shared" si="43"/>
        <v>0</v>
      </c>
      <c r="J102" s="13">
        <f t="shared" si="44"/>
        <v>0</v>
      </c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</row>
    <row r="103" spans="1:58" ht="25.5" x14ac:dyDescent="0.25">
      <c r="A103" s="40">
        <v>4</v>
      </c>
      <c r="B103" s="41"/>
      <c r="C103" s="41"/>
      <c r="D103" s="41"/>
      <c r="E103" s="42" t="s">
        <v>110</v>
      </c>
      <c r="F103" s="6">
        <f>F104+F114+F111</f>
        <v>70900.099999999991</v>
      </c>
      <c r="G103" s="6">
        <f>G104+G114+G111</f>
        <v>7034.3099999999995</v>
      </c>
      <c r="H103" s="6">
        <f>H104+H114+H111</f>
        <v>133398.88</v>
      </c>
      <c r="I103" s="6">
        <f t="shared" si="43"/>
        <v>133398.88</v>
      </c>
      <c r="J103" s="6">
        <f t="shared" si="44"/>
        <v>133398.88</v>
      </c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</row>
    <row r="104" spans="1:58" ht="38.25" x14ac:dyDescent="0.25">
      <c r="A104" s="222"/>
      <c r="B104" s="253">
        <v>42</v>
      </c>
      <c r="C104" s="253"/>
      <c r="D104" s="253"/>
      <c r="E104" s="254" t="s">
        <v>111</v>
      </c>
      <c r="F104" s="212">
        <f>F105</f>
        <v>38890.06</v>
      </c>
      <c r="G104" s="212">
        <f t="shared" ref="G104:H104" si="46">G105</f>
        <v>7034.3099999999995</v>
      </c>
      <c r="H104" s="212">
        <f t="shared" si="46"/>
        <v>12329.82</v>
      </c>
      <c r="I104" s="212">
        <f t="shared" si="43"/>
        <v>12329.82</v>
      </c>
      <c r="J104" s="212">
        <f t="shared" si="44"/>
        <v>12329.82</v>
      </c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</row>
    <row r="105" spans="1:58" hidden="1" x14ac:dyDescent="0.25">
      <c r="A105" s="218"/>
      <c r="B105" s="255"/>
      <c r="C105" s="255">
        <v>422</v>
      </c>
      <c r="D105" s="255"/>
      <c r="E105" s="256" t="s">
        <v>112</v>
      </c>
      <c r="F105" s="214">
        <f>SUM(F106:F110)</f>
        <v>38890.06</v>
      </c>
      <c r="G105" s="214">
        <f>SUM(G106:G110)</f>
        <v>7034.3099999999995</v>
      </c>
      <c r="H105" s="214">
        <f>SUM(H106:H110)</f>
        <v>12329.82</v>
      </c>
      <c r="I105" s="214">
        <f t="shared" si="43"/>
        <v>12329.82</v>
      </c>
      <c r="J105" s="214">
        <f t="shared" si="44"/>
        <v>12329.82</v>
      </c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</row>
    <row r="106" spans="1:58" hidden="1" x14ac:dyDescent="0.25">
      <c r="A106" s="257"/>
      <c r="B106" s="258"/>
      <c r="C106" s="258"/>
      <c r="D106" s="259">
        <v>4221</v>
      </c>
      <c r="E106" s="260" t="s">
        <v>113</v>
      </c>
      <c r="F106" s="217">
        <f>13228.74+409.21+15492.07</f>
        <v>29130.019999999997</v>
      </c>
      <c r="G106" s="261">
        <v>1327.22</v>
      </c>
      <c r="H106" s="261">
        <v>8917.8799999999992</v>
      </c>
      <c r="I106" s="261">
        <f t="shared" si="43"/>
        <v>8917.8799999999992</v>
      </c>
      <c r="J106" s="261">
        <f t="shared" si="44"/>
        <v>8917.8799999999992</v>
      </c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</row>
    <row r="107" spans="1:58" hidden="1" x14ac:dyDescent="0.25">
      <c r="A107" s="216"/>
      <c r="B107" s="216"/>
      <c r="C107" s="216"/>
      <c r="D107" s="216">
        <v>4222</v>
      </c>
      <c r="E107" s="262" t="s">
        <v>114</v>
      </c>
      <c r="F107" s="217">
        <v>0</v>
      </c>
      <c r="G107" s="261">
        <v>0</v>
      </c>
      <c r="H107" s="261">
        <v>0</v>
      </c>
      <c r="I107" s="261">
        <f t="shared" si="43"/>
        <v>0</v>
      </c>
      <c r="J107" s="261">
        <f t="shared" si="44"/>
        <v>0</v>
      </c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</row>
    <row r="108" spans="1:58" ht="25.5" hidden="1" x14ac:dyDescent="0.25">
      <c r="A108" s="216"/>
      <c r="B108" s="216"/>
      <c r="C108" s="216"/>
      <c r="D108" s="216">
        <v>4223</v>
      </c>
      <c r="E108" s="262" t="s">
        <v>115</v>
      </c>
      <c r="F108" s="217">
        <v>4458.96</v>
      </c>
      <c r="G108" s="261">
        <v>1725.4</v>
      </c>
      <c r="H108" s="261">
        <v>1234.4000000000001</v>
      </c>
      <c r="I108" s="261">
        <f t="shared" si="43"/>
        <v>1234.4000000000001</v>
      </c>
      <c r="J108" s="261">
        <f t="shared" si="44"/>
        <v>1234.4000000000001</v>
      </c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</row>
    <row r="109" spans="1:58" hidden="1" x14ac:dyDescent="0.25">
      <c r="A109" s="216"/>
      <c r="B109" s="216"/>
      <c r="C109" s="216"/>
      <c r="D109" s="216">
        <v>4226</v>
      </c>
      <c r="E109" s="262" t="s">
        <v>116</v>
      </c>
      <c r="F109" s="217">
        <v>0</v>
      </c>
      <c r="G109" s="261">
        <v>0</v>
      </c>
      <c r="H109" s="261">
        <v>0</v>
      </c>
      <c r="I109" s="261">
        <f t="shared" si="43"/>
        <v>0</v>
      </c>
      <c r="J109" s="261">
        <f t="shared" si="44"/>
        <v>0</v>
      </c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</row>
    <row r="110" spans="1:58" ht="25.5" hidden="1" x14ac:dyDescent="0.25">
      <c r="A110" s="216"/>
      <c r="B110" s="216"/>
      <c r="C110" s="216"/>
      <c r="D110" s="216">
        <v>4227</v>
      </c>
      <c r="E110" s="262" t="s">
        <v>117</v>
      </c>
      <c r="F110" s="217">
        <f>3530.43+1770.65</f>
        <v>5301.08</v>
      </c>
      <c r="G110" s="261">
        <v>3981.69</v>
      </c>
      <c r="H110" s="261">
        <v>2177.54</v>
      </c>
      <c r="I110" s="261">
        <f t="shared" si="43"/>
        <v>2177.54</v>
      </c>
      <c r="J110" s="261">
        <f t="shared" si="44"/>
        <v>2177.54</v>
      </c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</row>
    <row r="111" spans="1:58" s="208" customFormat="1" ht="25.5" hidden="1" x14ac:dyDescent="0.2">
      <c r="A111" s="213"/>
      <c r="B111" s="213"/>
      <c r="C111" s="213">
        <v>424</v>
      </c>
      <c r="D111" s="213"/>
      <c r="E111" s="263" t="s">
        <v>118</v>
      </c>
      <c r="F111" s="214">
        <f>SUM(F112:F113)</f>
        <v>1159.45</v>
      </c>
      <c r="G111" s="214">
        <f t="shared" ref="G111:H111" si="47">SUM(G112:G113)</f>
        <v>0</v>
      </c>
      <c r="H111" s="214">
        <f t="shared" si="47"/>
        <v>1069.06</v>
      </c>
      <c r="I111" s="214">
        <f t="shared" si="43"/>
        <v>1069.06</v>
      </c>
      <c r="J111" s="214">
        <f t="shared" si="44"/>
        <v>1069.06</v>
      </c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</row>
    <row r="112" spans="1:58" hidden="1" x14ac:dyDescent="0.25">
      <c r="A112" s="216"/>
      <c r="B112" s="216"/>
      <c r="C112" s="216"/>
      <c r="D112" s="216">
        <v>4241</v>
      </c>
      <c r="E112" s="262" t="s">
        <v>119</v>
      </c>
      <c r="F112" s="217">
        <f>97.69+929.04</f>
        <v>1026.73</v>
      </c>
      <c r="G112" s="261">
        <v>0</v>
      </c>
      <c r="H112" s="261">
        <v>929.06</v>
      </c>
      <c r="I112" s="261">
        <f t="shared" si="43"/>
        <v>929.06</v>
      </c>
      <c r="J112" s="261">
        <f t="shared" si="44"/>
        <v>929.06</v>
      </c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</row>
    <row r="113" spans="1:58" ht="42.75" hidden="1" x14ac:dyDescent="0.25">
      <c r="A113" s="216"/>
      <c r="B113" s="216"/>
      <c r="C113" s="216"/>
      <c r="D113" s="216">
        <v>4242</v>
      </c>
      <c r="E113" s="264" t="s">
        <v>120</v>
      </c>
      <c r="F113" s="217">
        <v>132.72</v>
      </c>
      <c r="G113" s="261">
        <v>0</v>
      </c>
      <c r="H113" s="261">
        <v>140</v>
      </c>
      <c r="I113" s="261">
        <f t="shared" si="43"/>
        <v>140</v>
      </c>
      <c r="J113" s="261">
        <f t="shared" si="44"/>
        <v>140</v>
      </c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</row>
    <row r="114" spans="1:58" ht="38.25" x14ac:dyDescent="0.25">
      <c r="A114" s="211"/>
      <c r="B114" s="211">
        <v>45</v>
      </c>
      <c r="C114" s="211"/>
      <c r="D114" s="211"/>
      <c r="E114" s="265" t="s">
        <v>121</v>
      </c>
      <c r="F114" s="212">
        <f>F115</f>
        <v>30850.59</v>
      </c>
      <c r="G114" s="212">
        <f t="shared" ref="G114:H115" si="48">G115</f>
        <v>0</v>
      </c>
      <c r="H114" s="212">
        <v>120000</v>
      </c>
      <c r="I114" s="212">
        <f t="shared" si="43"/>
        <v>120000</v>
      </c>
      <c r="J114" s="212">
        <f t="shared" si="44"/>
        <v>120000</v>
      </c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</row>
    <row r="115" spans="1:58" ht="25.5" hidden="1" x14ac:dyDescent="0.25">
      <c r="A115" s="9"/>
      <c r="B115" s="9"/>
      <c r="C115" s="9">
        <v>451</v>
      </c>
      <c r="D115" s="9"/>
      <c r="E115" s="206" t="s">
        <v>122</v>
      </c>
      <c r="F115" s="10">
        <f>F116</f>
        <v>30850.59</v>
      </c>
      <c r="G115" s="10">
        <f t="shared" si="48"/>
        <v>0</v>
      </c>
      <c r="H115" s="10">
        <f t="shared" si="48"/>
        <v>0</v>
      </c>
      <c r="I115" s="10">
        <f t="shared" si="43"/>
        <v>0</v>
      </c>
      <c r="J115" s="10">
        <f t="shared" si="44"/>
        <v>0</v>
      </c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</row>
    <row r="116" spans="1:58" ht="25.5" hidden="1" x14ac:dyDescent="0.25">
      <c r="A116" s="11"/>
      <c r="B116" s="11"/>
      <c r="C116" s="11"/>
      <c r="D116" s="11">
        <v>4511</v>
      </c>
      <c r="E116" s="205" t="s">
        <v>122</v>
      </c>
      <c r="F116" s="12">
        <v>30850.59</v>
      </c>
      <c r="G116" s="13">
        <v>0</v>
      </c>
      <c r="H116" s="13">
        <v>0</v>
      </c>
      <c r="I116" s="13">
        <f t="shared" si="43"/>
        <v>0</v>
      </c>
      <c r="J116" s="13">
        <f t="shared" si="44"/>
        <v>0</v>
      </c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</row>
    <row r="117" spans="1:58" x14ac:dyDescent="0.25">
      <c r="A117" s="11"/>
      <c r="B117" s="11"/>
      <c r="C117" s="11"/>
      <c r="D117" s="11"/>
      <c r="E117" s="19"/>
      <c r="F117" s="12"/>
      <c r="G117" s="13"/>
      <c r="H117" s="13"/>
      <c r="I117" s="13"/>
      <c r="J117" s="13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</row>
    <row r="118" spans="1:58" x14ac:dyDescent="0.25">
      <c r="A118" s="224"/>
      <c r="B118" s="224"/>
      <c r="C118" s="224"/>
      <c r="D118" s="224"/>
      <c r="E118" s="224"/>
      <c r="F118" s="224"/>
      <c r="G118" s="224"/>
      <c r="H118" s="224"/>
      <c r="I118" s="224"/>
      <c r="J118" s="224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</row>
    <row r="119" spans="1:58" x14ac:dyDescent="0.25">
      <c r="A119" s="355" t="s">
        <v>123</v>
      </c>
      <c r="B119" s="355"/>
      <c r="C119" s="355"/>
      <c r="D119" s="355"/>
      <c r="E119" s="355"/>
      <c r="F119" s="225">
        <f>F49+F103</f>
        <v>2237282.1900000004</v>
      </c>
      <c r="G119" s="225">
        <f>G49+G103</f>
        <v>2196365.080668923</v>
      </c>
      <c r="H119" s="225">
        <f>H49+H103</f>
        <v>2574755.63</v>
      </c>
      <c r="I119" s="225">
        <f>I49+I103</f>
        <v>2574755.63</v>
      </c>
      <c r="J119" s="225">
        <f>J49+J103</f>
        <v>2574755.63</v>
      </c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</row>
    <row r="120" spans="1:58" x14ac:dyDescent="0.25"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</row>
    <row r="121" spans="1:58" x14ac:dyDescent="0.25"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</row>
    <row r="122" spans="1:58" x14ac:dyDescent="0.25"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</row>
    <row r="123" spans="1:58" x14ac:dyDescent="0.25"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</row>
    <row r="124" spans="1:58" x14ac:dyDescent="0.25"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</row>
    <row r="125" spans="1:58" x14ac:dyDescent="0.25"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</row>
    <row r="126" spans="1:58" x14ac:dyDescent="0.25"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</row>
    <row r="127" spans="1:58" x14ac:dyDescent="0.25"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</row>
    <row r="128" spans="1:58" x14ac:dyDescent="0.25"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</row>
    <row r="129" spans="11:58" x14ac:dyDescent="0.25"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</row>
    <row r="130" spans="11:58" x14ac:dyDescent="0.25"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</row>
    <row r="131" spans="11:58" x14ac:dyDescent="0.25"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</row>
    <row r="132" spans="11:58" x14ac:dyDescent="0.25"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</row>
    <row r="133" spans="11:58" x14ac:dyDescent="0.25"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</row>
    <row r="134" spans="11:58" x14ac:dyDescent="0.25"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</row>
    <row r="135" spans="11:58" x14ac:dyDescent="0.25"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</row>
    <row r="136" spans="11:58" x14ac:dyDescent="0.25"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</row>
    <row r="137" spans="11:58" x14ac:dyDescent="0.25"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</row>
    <row r="138" spans="11:58" x14ac:dyDescent="0.25"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</row>
    <row r="139" spans="11:58" x14ac:dyDescent="0.25"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</row>
    <row r="140" spans="11:58" x14ac:dyDescent="0.25"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</row>
    <row r="141" spans="11:58" x14ac:dyDescent="0.25"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</row>
    <row r="142" spans="11:58" x14ac:dyDescent="0.25"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</row>
    <row r="143" spans="11:58" x14ac:dyDescent="0.25"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</row>
    <row r="144" spans="11:58" x14ac:dyDescent="0.25"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</row>
    <row r="145" spans="11:58" x14ac:dyDescent="0.25"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</row>
    <row r="146" spans="11:58" x14ac:dyDescent="0.25"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</row>
    <row r="147" spans="11:58" x14ac:dyDescent="0.25"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</row>
    <row r="148" spans="11:58" x14ac:dyDescent="0.25"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</row>
    <row r="149" spans="11:58" x14ac:dyDescent="0.25"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</row>
    <row r="150" spans="11:58" x14ac:dyDescent="0.25"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</row>
    <row r="151" spans="11:58" x14ac:dyDescent="0.25"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</row>
    <row r="152" spans="11:58" x14ac:dyDescent="0.25"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</row>
    <row r="153" spans="11:58" x14ac:dyDescent="0.25"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</row>
    <row r="154" spans="11:58" x14ac:dyDescent="0.25"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</row>
    <row r="155" spans="11:58" x14ac:dyDescent="0.25"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</row>
    <row r="156" spans="11:58" x14ac:dyDescent="0.25"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</row>
    <row r="157" spans="11:58" x14ac:dyDescent="0.25"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</row>
    <row r="158" spans="11:58" x14ac:dyDescent="0.25"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</row>
    <row r="159" spans="11:58" x14ac:dyDescent="0.25"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</row>
    <row r="160" spans="11:58" x14ac:dyDescent="0.25"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</row>
    <row r="161" spans="11:58" x14ac:dyDescent="0.25"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</row>
    <row r="162" spans="11:58" x14ac:dyDescent="0.25"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</row>
    <row r="163" spans="11:58" x14ac:dyDescent="0.25"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</row>
    <row r="164" spans="11:58" x14ac:dyDescent="0.25"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</row>
    <row r="165" spans="11:58" x14ac:dyDescent="0.25"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</row>
    <row r="166" spans="11:58" x14ac:dyDescent="0.25"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</row>
    <row r="167" spans="11:58" x14ac:dyDescent="0.25"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</row>
    <row r="168" spans="11:58" x14ac:dyDescent="0.25"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</row>
    <row r="169" spans="11:58" x14ac:dyDescent="0.25"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</row>
    <row r="170" spans="11:58" x14ac:dyDescent="0.25"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</row>
    <row r="171" spans="11:58" x14ac:dyDescent="0.25"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</row>
    <row r="172" spans="11:58" x14ac:dyDescent="0.25"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</row>
    <row r="173" spans="11:58" x14ac:dyDescent="0.25"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</row>
    <row r="174" spans="11:58" x14ac:dyDescent="0.25"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</row>
    <row r="175" spans="11:58" x14ac:dyDescent="0.25"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</row>
    <row r="176" spans="11:58" x14ac:dyDescent="0.25"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</row>
    <row r="177" spans="11:58" x14ac:dyDescent="0.25"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</row>
    <row r="178" spans="11:58" x14ac:dyDescent="0.25"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</row>
    <row r="179" spans="11:58" x14ac:dyDescent="0.25"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</row>
    <row r="180" spans="11:58" x14ac:dyDescent="0.25"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</row>
    <row r="181" spans="11:58" x14ac:dyDescent="0.25"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</row>
    <row r="182" spans="11:58" x14ac:dyDescent="0.25"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</row>
    <row r="183" spans="11:58" x14ac:dyDescent="0.25"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</row>
    <row r="184" spans="11:58" x14ac:dyDescent="0.25"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</row>
    <row r="185" spans="11:58" x14ac:dyDescent="0.25"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</row>
    <row r="186" spans="11:58" x14ac:dyDescent="0.25"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</row>
    <row r="187" spans="11:58" x14ac:dyDescent="0.25"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</row>
    <row r="188" spans="11:58" x14ac:dyDescent="0.25"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</row>
  </sheetData>
  <mergeCells count="7">
    <mergeCell ref="A119:E119"/>
    <mergeCell ref="A1:J1"/>
    <mergeCell ref="A3:J3"/>
    <mergeCell ref="A5:J5"/>
    <mergeCell ref="A7:J7"/>
    <mergeCell ref="A42:E42"/>
    <mergeCell ref="A46:J46"/>
  </mergeCells>
  <pageMargins left="0.70826771653543308" right="0.70826771653543308" top="1.1417322834645671" bottom="1.1417322834645671" header="0.74803149606299213" footer="0.74803149606299213"/>
  <pageSetup paperSize="9" scale="64" fitToWidth="0" fitToHeight="0" orientation="landscape" r:id="rId1"/>
  <headerFooter alignWithMargins="0"/>
  <rowBreaks count="1" manualBreakCount="1">
    <brk id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activeCell="I28" sqref="I28"/>
    </sheetView>
  </sheetViews>
  <sheetFormatPr defaultColWidth="8.85546875" defaultRowHeight="14.25" x14ac:dyDescent="0.2"/>
  <cols>
    <col min="1" max="1" width="25.28515625" style="187" customWidth="1"/>
    <col min="2" max="2" width="25.28515625" style="190" customWidth="1"/>
    <col min="3" max="4" width="25.28515625" style="187" customWidth="1"/>
    <col min="5" max="6" width="25.28515625" style="191" customWidth="1"/>
    <col min="7" max="16384" width="8.85546875" style="187"/>
  </cols>
  <sheetData>
    <row r="1" spans="1:6" ht="42" customHeight="1" x14ac:dyDescent="0.2">
      <c r="A1" s="358" t="s">
        <v>222</v>
      </c>
      <c r="B1" s="358"/>
      <c r="C1" s="358"/>
      <c r="D1" s="358"/>
      <c r="E1" s="358"/>
      <c r="F1" s="358"/>
    </row>
    <row r="2" spans="1:6" ht="18" customHeight="1" x14ac:dyDescent="0.2">
      <c r="A2" s="165"/>
      <c r="B2" s="175"/>
      <c r="C2" s="165"/>
      <c r="D2" s="165"/>
      <c r="E2" s="175"/>
      <c r="F2" s="175"/>
    </row>
    <row r="3" spans="1:6" ht="15.75" customHeight="1" x14ac:dyDescent="0.2">
      <c r="A3" s="358" t="s">
        <v>1</v>
      </c>
      <c r="B3" s="358"/>
      <c r="C3" s="358"/>
      <c r="D3" s="358"/>
      <c r="E3" s="358"/>
      <c r="F3" s="358"/>
    </row>
    <row r="4" spans="1:6" ht="18" x14ac:dyDescent="0.2">
      <c r="B4" s="175"/>
      <c r="C4" s="165"/>
      <c r="D4" s="165"/>
      <c r="E4" s="178"/>
      <c r="F4" s="178"/>
    </row>
    <row r="5" spans="1:6" ht="18" customHeight="1" x14ac:dyDescent="0.2">
      <c r="A5" s="358" t="s">
        <v>259</v>
      </c>
      <c r="B5" s="358"/>
      <c r="C5" s="358"/>
      <c r="D5" s="358"/>
      <c r="E5" s="358"/>
      <c r="F5" s="358"/>
    </row>
    <row r="6" spans="1:6" ht="18" x14ac:dyDescent="0.2">
      <c r="A6" s="165"/>
      <c r="B6" s="175"/>
      <c r="C6" s="165"/>
      <c r="D6" s="165"/>
      <c r="E6" s="178"/>
      <c r="F6" s="178"/>
    </row>
    <row r="7" spans="1:6" ht="15.75" customHeight="1" x14ac:dyDescent="0.2">
      <c r="A7" s="358" t="s">
        <v>260</v>
      </c>
      <c r="B7" s="358"/>
      <c r="C7" s="358"/>
      <c r="D7" s="358"/>
      <c r="E7" s="358"/>
      <c r="F7" s="358"/>
    </row>
    <row r="8" spans="1:6" ht="18" x14ac:dyDescent="0.2">
      <c r="A8" s="165"/>
      <c r="B8" s="175"/>
      <c r="C8" s="165"/>
      <c r="D8" s="165"/>
      <c r="E8" s="178"/>
      <c r="F8" s="178"/>
    </row>
    <row r="9" spans="1:6" ht="25.5" x14ac:dyDescent="0.2">
      <c r="A9" s="167" t="s">
        <v>261</v>
      </c>
      <c r="B9" s="168" t="s">
        <v>231</v>
      </c>
      <c r="C9" s="167" t="s">
        <v>230</v>
      </c>
      <c r="D9" s="167" t="s">
        <v>232</v>
      </c>
      <c r="E9" s="167" t="s">
        <v>262</v>
      </c>
      <c r="F9" s="167" t="s">
        <v>263</v>
      </c>
    </row>
    <row r="10" spans="1:6" s="188" customFormat="1" ht="15" x14ac:dyDescent="0.25">
      <c r="A10" s="184" t="s">
        <v>4</v>
      </c>
      <c r="B10" s="185">
        <f>B11+B13+B15+B17+B20+B22</f>
        <v>2255097.9200000004</v>
      </c>
      <c r="C10" s="185">
        <f t="shared" ref="C10:D10" si="0">C11+C13+C15+C17+C20+C22</f>
        <v>2196365.0799999996</v>
      </c>
      <c r="D10" s="185">
        <f t="shared" si="0"/>
        <v>2574755.63</v>
      </c>
      <c r="E10" s="186">
        <f>E11+E13+E15+E17+E20+E22</f>
        <v>2574755.63</v>
      </c>
      <c r="F10" s="186">
        <f>F11+F13+F15+F17+F20+F22</f>
        <v>2574755.63</v>
      </c>
    </row>
    <row r="11" spans="1:6" s="188" customFormat="1" ht="15" x14ac:dyDescent="0.25">
      <c r="A11" s="179" t="s">
        <v>264</v>
      </c>
      <c r="B11" s="180">
        <f>B12</f>
        <v>275602.03000000003</v>
      </c>
      <c r="C11" s="180">
        <f t="shared" ref="C11:D11" si="1">C12</f>
        <v>181918.85</v>
      </c>
      <c r="D11" s="180">
        <f t="shared" si="1"/>
        <v>363291.12</v>
      </c>
      <c r="E11" s="180">
        <f t="shared" ref="E11:E21" si="2">D11</f>
        <v>363291.12</v>
      </c>
      <c r="F11" s="180">
        <f t="shared" ref="F11:F21" si="3">D11</f>
        <v>363291.12</v>
      </c>
    </row>
    <row r="12" spans="1:6" s="189" customFormat="1" x14ac:dyDescent="0.2">
      <c r="A12" s="170" t="s">
        <v>277</v>
      </c>
      <c r="B12" s="177">
        <v>275602.03000000003</v>
      </c>
      <c r="C12" s="173">
        <v>181918.85</v>
      </c>
      <c r="D12" s="173">
        <f>246291+120000+0.12-3000</f>
        <v>363291.12</v>
      </c>
      <c r="E12" s="201">
        <f t="shared" si="2"/>
        <v>363291.12</v>
      </c>
      <c r="F12" s="201">
        <f t="shared" si="3"/>
        <v>363291.12</v>
      </c>
    </row>
    <row r="13" spans="1:6" s="188" customFormat="1" ht="15" x14ac:dyDescent="0.25">
      <c r="A13" s="179" t="s">
        <v>269</v>
      </c>
      <c r="B13" s="180">
        <f>B14</f>
        <v>73902.009999999995</v>
      </c>
      <c r="C13" s="180">
        <f t="shared" ref="C13:D13" si="4">C14</f>
        <v>79235.509999999995</v>
      </c>
      <c r="D13" s="180">
        <f t="shared" si="4"/>
        <v>82740</v>
      </c>
      <c r="E13" s="180">
        <f t="shared" si="2"/>
        <v>82740</v>
      </c>
      <c r="F13" s="180">
        <f t="shared" si="3"/>
        <v>82740</v>
      </c>
    </row>
    <row r="14" spans="1:6" s="189" customFormat="1" x14ac:dyDescent="0.2">
      <c r="A14" s="170" t="s">
        <v>271</v>
      </c>
      <c r="B14" s="174">
        <v>73902.009999999995</v>
      </c>
      <c r="C14" s="173">
        <v>79235.509999999995</v>
      </c>
      <c r="D14" s="173">
        <v>82740</v>
      </c>
      <c r="E14" s="202">
        <f t="shared" si="2"/>
        <v>82740</v>
      </c>
      <c r="F14" s="202">
        <f t="shared" si="3"/>
        <v>82740</v>
      </c>
    </row>
    <row r="15" spans="1:6" s="188" customFormat="1" ht="25.5" x14ac:dyDescent="0.25">
      <c r="A15" s="181" t="s">
        <v>266</v>
      </c>
      <c r="B15" s="182">
        <f>B16</f>
        <v>17080.71</v>
      </c>
      <c r="C15" s="182">
        <f t="shared" ref="C15:D15" si="5">C16</f>
        <v>10219.66</v>
      </c>
      <c r="D15" s="182">
        <f t="shared" si="5"/>
        <v>15000</v>
      </c>
      <c r="E15" s="180">
        <f t="shared" si="2"/>
        <v>15000</v>
      </c>
      <c r="F15" s="180">
        <f t="shared" si="3"/>
        <v>15000</v>
      </c>
    </row>
    <row r="16" spans="1:6" s="199" customFormat="1" ht="25.5" x14ac:dyDescent="0.2">
      <c r="A16" s="200" t="s">
        <v>272</v>
      </c>
      <c r="B16" s="198">
        <v>17080.71</v>
      </c>
      <c r="C16" s="173">
        <v>10219.66</v>
      </c>
      <c r="D16" s="173">
        <v>15000</v>
      </c>
      <c r="E16" s="203">
        <f t="shared" si="2"/>
        <v>15000</v>
      </c>
      <c r="F16" s="203">
        <f t="shared" si="3"/>
        <v>15000</v>
      </c>
    </row>
    <row r="17" spans="1:6" s="188" customFormat="1" ht="15" x14ac:dyDescent="0.25">
      <c r="A17" s="183" t="s">
        <v>267</v>
      </c>
      <c r="B17" s="182">
        <f>SUM(B18:B19)</f>
        <v>1884472.59</v>
      </c>
      <c r="C17" s="182">
        <f t="shared" ref="C17:D17" si="6">SUM(C18:C19)</f>
        <v>1869048.39</v>
      </c>
      <c r="D17" s="182">
        <f t="shared" si="6"/>
        <v>2056724.51</v>
      </c>
      <c r="E17" s="180">
        <f>SUM(E18:E19)</f>
        <v>2111724.5099999998</v>
      </c>
      <c r="F17" s="180">
        <f>SUM(F18:F19)</f>
        <v>2111724.5099999998</v>
      </c>
    </row>
    <row r="18" spans="1:6" s="189" customFormat="1" x14ac:dyDescent="0.2">
      <c r="A18" s="170" t="s">
        <v>273</v>
      </c>
      <c r="B18" s="174">
        <v>1774395.98</v>
      </c>
      <c r="C18" s="192">
        <v>1834693.75</v>
      </c>
      <c r="D18" s="173">
        <v>2048928.51</v>
      </c>
      <c r="E18" s="202">
        <f t="shared" si="2"/>
        <v>2048928.51</v>
      </c>
      <c r="F18" s="202">
        <f t="shared" si="3"/>
        <v>2048928.51</v>
      </c>
    </row>
    <row r="19" spans="1:6" s="189" customFormat="1" x14ac:dyDescent="0.2">
      <c r="A19" s="170" t="s">
        <v>274</v>
      </c>
      <c r="B19" s="174">
        <v>110076.61</v>
      </c>
      <c r="C19" s="173">
        <v>34354.639999999999</v>
      </c>
      <c r="D19" s="173">
        <v>7796</v>
      </c>
      <c r="E19" s="202">
        <f>55000+7796</f>
        <v>62796</v>
      </c>
      <c r="F19" s="202">
        <f>55000+7796</f>
        <v>62796</v>
      </c>
    </row>
    <row r="20" spans="1:6" s="188" customFormat="1" ht="15" x14ac:dyDescent="0.25">
      <c r="A20" s="183" t="s">
        <v>275</v>
      </c>
      <c r="B20" s="182">
        <f>B21</f>
        <v>4040.58</v>
      </c>
      <c r="C20" s="182">
        <f t="shared" ref="C20:D20" si="7">C21</f>
        <v>2853.54</v>
      </c>
      <c r="D20" s="182">
        <f t="shared" si="7"/>
        <v>2000</v>
      </c>
      <c r="E20" s="180">
        <f t="shared" si="2"/>
        <v>2000</v>
      </c>
      <c r="F20" s="180">
        <f t="shared" si="3"/>
        <v>2000</v>
      </c>
    </row>
    <row r="21" spans="1:6" s="189" customFormat="1" x14ac:dyDescent="0.2">
      <c r="A21" s="172" t="s">
        <v>276</v>
      </c>
      <c r="B21" s="174">
        <v>4040.58</v>
      </c>
      <c r="C21" s="173">
        <v>2853.54</v>
      </c>
      <c r="D21" s="173">
        <v>2000</v>
      </c>
      <c r="E21" s="202">
        <f t="shared" si="2"/>
        <v>2000</v>
      </c>
      <c r="F21" s="202">
        <f t="shared" si="3"/>
        <v>2000</v>
      </c>
    </row>
    <row r="22" spans="1:6" s="188" customFormat="1" ht="15" x14ac:dyDescent="0.25">
      <c r="A22" s="183" t="s">
        <v>285</v>
      </c>
      <c r="B22" s="182">
        <f>B23</f>
        <v>0</v>
      </c>
      <c r="C22" s="182">
        <f t="shared" ref="C22:D22" si="8">C23</f>
        <v>53089.13</v>
      </c>
      <c r="D22" s="182">
        <f t="shared" si="8"/>
        <v>55000</v>
      </c>
      <c r="E22" s="180">
        <f>E23</f>
        <v>0</v>
      </c>
      <c r="F22" s="180">
        <f>F23</f>
        <v>0</v>
      </c>
    </row>
    <row r="23" spans="1:6" s="189" customFormat="1" x14ac:dyDescent="0.2">
      <c r="A23" s="172" t="s">
        <v>286</v>
      </c>
      <c r="B23" s="174"/>
      <c r="C23" s="173">
        <v>53089.13</v>
      </c>
      <c r="D23" s="173">
        <v>55000</v>
      </c>
      <c r="E23" s="202">
        <v>0</v>
      </c>
      <c r="F23" s="202">
        <v>0</v>
      </c>
    </row>
    <row r="24" spans="1:6" x14ac:dyDescent="0.2">
      <c r="A24" s="193"/>
      <c r="B24" s="194"/>
      <c r="C24" s="193"/>
      <c r="D24" s="193"/>
      <c r="E24" s="195"/>
      <c r="F24" s="195"/>
    </row>
    <row r="25" spans="1:6" x14ac:dyDescent="0.2">
      <c r="A25" s="193"/>
      <c r="B25" s="194"/>
      <c r="C25" s="193"/>
      <c r="D25" s="193"/>
      <c r="E25" s="195"/>
      <c r="F25" s="195"/>
    </row>
    <row r="26" spans="1:6" ht="15.75" customHeight="1" x14ac:dyDescent="0.2">
      <c r="A26" s="359" t="s">
        <v>268</v>
      </c>
      <c r="B26" s="359"/>
      <c r="C26" s="359"/>
      <c r="D26" s="359"/>
      <c r="E26" s="359"/>
      <c r="F26" s="359"/>
    </row>
    <row r="27" spans="1:6" x14ac:dyDescent="0.2">
      <c r="A27" s="196"/>
      <c r="B27" s="197"/>
      <c r="C27" s="196"/>
      <c r="D27" s="196"/>
      <c r="E27" s="178"/>
      <c r="F27" s="178"/>
    </row>
    <row r="28" spans="1:6" ht="25.5" x14ac:dyDescent="0.2">
      <c r="A28" s="167" t="s">
        <v>261</v>
      </c>
      <c r="B28" s="176" t="s">
        <v>231</v>
      </c>
      <c r="C28" s="167" t="s">
        <v>230</v>
      </c>
      <c r="D28" s="167" t="s">
        <v>232</v>
      </c>
      <c r="E28" s="167" t="s">
        <v>262</v>
      </c>
      <c r="F28" s="167" t="s">
        <v>263</v>
      </c>
    </row>
    <row r="29" spans="1:6" s="188" customFormat="1" ht="15" x14ac:dyDescent="0.25">
      <c r="A29" s="184" t="s">
        <v>5</v>
      </c>
      <c r="B29" s="185">
        <f>B30+B32+B34+B36+B39+B41</f>
        <v>2237282.2200000002</v>
      </c>
      <c r="C29" s="185">
        <f t="shared" ref="C29" si="9">C30+C32+C34+C36+C39+C41</f>
        <v>2196365.0699999998</v>
      </c>
      <c r="D29" s="185">
        <f t="shared" ref="D29:F29" si="10">D30+D32+D34+D36+D39+D41</f>
        <v>2574755.63</v>
      </c>
      <c r="E29" s="185">
        <f t="shared" si="10"/>
        <v>2574755.63</v>
      </c>
      <c r="F29" s="185">
        <f t="shared" si="10"/>
        <v>2574755.63</v>
      </c>
    </row>
    <row r="30" spans="1:6" s="188" customFormat="1" ht="15" x14ac:dyDescent="0.25">
      <c r="A30" s="179" t="s">
        <v>264</v>
      </c>
      <c r="B30" s="180">
        <f>B31</f>
        <v>275602.03000000003</v>
      </c>
      <c r="C30" s="180">
        <f t="shared" ref="C30" si="11">C31</f>
        <v>181918.85</v>
      </c>
      <c r="D30" s="180">
        <f t="shared" ref="D30" si="12">D31</f>
        <v>363291.12</v>
      </c>
      <c r="E30" s="180">
        <f t="shared" ref="E30:E40" si="13">D30</f>
        <v>363291.12</v>
      </c>
      <c r="F30" s="180">
        <f t="shared" ref="F30:F40" si="14">D30</f>
        <v>363291.12</v>
      </c>
    </row>
    <row r="31" spans="1:6" s="189" customFormat="1" x14ac:dyDescent="0.2">
      <c r="A31" s="170" t="s">
        <v>277</v>
      </c>
      <c r="B31" s="177">
        <v>275602.03000000003</v>
      </c>
      <c r="C31" s="173">
        <v>181918.85</v>
      </c>
      <c r="D31" s="173">
        <f>246291+120000-3000+0.12</f>
        <v>363291.12</v>
      </c>
      <c r="E31" s="202">
        <f t="shared" si="13"/>
        <v>363291.12</v>
      </c>
      <c r="F31" s="202">
        <f t="shared" si="14"/>
        <v>363291.12</v>
      </c>
    </row>
    <row r="32" spans="1:6" s="188" customFormat="1" ht="15" x14ac:dyDescent="0.25">
      <c r="A32" s="179" t="s">
        <v>269</v>
      </c>
      <c r="B32" s="180">
        <f>B33</f>
        <v>68700.88</v>
      </c>
      <c r="C32" s="180">
        <f t="shared" ref="C32" si="15">C33</f>
        <v>79235.509999999995</v>
      </c>
      <c r="D32" s="180">
        <f t="shared" ref="D32" si="16">D33</f>
        <v>82740</v>
      </c>
      <c r="E32" s="180">
        <f t="shared" si="13"/>
        <v>82740</v>
      </c>
      <c r="F32" s="180">
        <f t="shared" si="14"/>
        <v>82740</v>
      </c>
    </row>
    <row r="33" spans="1:6" s="189" customFormat="1" x14ac:dyDescent="0.2">
      <c r="A33" s="170" t="s">
        <v>271</v>
      </c>
      <c r="B33" s="174">
        <v>68700.88</v>
      </c>
      <c r="C33" s="173">
        <v>79235.509999999995</v>
      </c>
      <c r="D33" s="173">
        <v>82740</v>
      </c>
      <c r="E33" s="202">
        <f t="shared" si="13"/>
        <v>82740</v>
      </c>
      <c r="F33" s="202">
        <f t="shared" si="14"/>
        <v>82740</v>
      </c>
    </row>
    <row r="34" spans="1:6" s="188" customFormat="1" ht="25.5" x14ac:dyDescent="0.25">
      <c r="A34" s="181" t="s">
        <v>266</v>
      </c>
      <c r="B34" s="182">
        <f>B35</f>
        <v>10229.290000000001</v>
      </c>
      <c r="C34" s="182">
        <f t="shared" ref="C34" si="17">C35</f>
        <v>10219.66</v>
      </c>
      <c r="D34" s="182">
        <f t="shared" ref="D34" si="18">D35</f>
        <v>15000</v>
      </c>
      <c r="E34" s="180">
        <f t="shared" si="13"/>
        <v>15000</v>
      </c>
      <c r="F34" s="180">
        <f t="shared" si="14"/>
        <v>15000</v>
      </c>
    </row>
    <row r="35" spans="1:6" s="204" customFormat="1" ht="25.5" x14ac:dyDescent="0.2">
      <c r="A35" s="200" t="s">
        <v>272</v>
      </c>
      <c r="B35" s="198">
        <v>10229.290000000001</v>
      </c>
      <c r="C35" s="173">
        <v>10219.66</v>
      </c>
      <c r="D35" s="173">
        <v>15000</v>
      </c>
      <c r="E35" s="203">
        <f t="shared" si="13"/>
        <v>15000</v>
      </c>
      <c r="F35" s="203">
        <f t="shared" si="14"/>
        <v>15000</v>
      </c>
    </row>
    <row r="36" spans="1:6" s="188" customFormat="1" ht="15" x14ac:dyDescent="0.25">
      <c r="A36" s="183" t="s">
        <v>267</v>
      </c>
      <c r="B36" s="182">
        <f>SUM(B37:B38)</f>
        <v>1879505.78</v>
      </c>
      <c r="C36" s="182">
        <f t="shared" ref="C36" si="19">SUM(C37:C38)</f>
        <v>1869048.38</v>
      </c>
      <c r="D36" s="182">
        <f t="shared" ref="D36:F36" si="20">SUM(D37:D38)</f>
        <v>2056724.51</v>
      </c>
      <c r="E36" s="182">
        <f t="shared" si="20"/>
        <v>2111724.5099999998</v>
      </c>
      <c r="F36" s="182">
        <f t="shared" si="20"/>
        <v>2111724.5099999998</v>
      </c>
    </row>
    <row r="37" spans="1:6" s="189" customFormat="1" x14ac:dyDescent="0.2">
      <c r="A37" s="170" t="s">
        <v>273</v>
      </c>
      <c r="B37" s="174">
        <v>1777474.97</v>
      </c>
      <c r="C37" s="192">
        <v>1834693.75</v>
      </c>
      <c r="D37" s="173">
        <v>2048928.51</v>
      </c>
      <c r="E37" s="202">
        <f t="shared" si="13"/>
        <v>2048928.51</v>
      </c>
      <c r="F37" s="202">
        <f t="shared" si="14"/>
        <v>2048928.51</v>
      </c>
    </row>
    <row r="38" spans="1:6" s="189" customFormat="1" x14ac:dyDescent="0.2">
      <c r="A38" s="170" t="s">
        <v>274</v>
      </c>
      <c r="B38" s="174">
        <v>102030.81</v>
      </c>
      <c r="C38" s="173">
        <f>87443.76-53089.13</f>
        <v>34354.629999999997</v>
      </c>
      <c r="D38" s="173">
        <v>7796</v>
      </c>
      <c r="E38" s="202">
        <v>62796</v>
      </c>
      <c r="F38" s="202">
        <v>62796</v>
      </c>
    </row>
    <row r="39" spans="1:6" s="188" customFormat="1" ht="15" x14ac:dyDescent="0.25">
      <c r="A39" s="183" t="s">
        <v>275</v>
      </c>
      <c r="B39" s="182">
        <f>B40</f>
        <v>3244.24</v>
      </c>
      <c r="C39" s="182">
        <f t="shared" ref="C39" si="21">C40</f>
        <v>2853.54</v>
      </c>
      <c r="D39" s="182">
        <f t="shared" ref="D39" si="22">D40</f>
        <v>2000</v>
      </c>
      <c r="E39" s="180">
        <f t="shared" si="13"/>
        <v>2000</v>
      </c>
      <c r="F39" s="180">
        <f t="shared" si="14"/>
        <v>2000</v>
      </c>
    </row>
    <row r="40" spans="1:6" s="189" customFormat="1" x14ac:dyDescent="0.2">
      <c r="A40" s="172" t="s">
        <v>276</v>
      </c>
      <c r="B40" s="174">
        <v>3244.24</v>
      </c>
      <c r="C40" s="173">
        <v>2853.54</v>
      </c>
      <c r="D40" s="173">
        <v>2000</v>
      </c>
      <c r="E40" s="202">
        <f t="shared" si="13"/>
        <v>2000</v>
      </c>
      <c r="F40" s="202">
        <f t="shared" si="14"/>
        <v>2000</v>
      </c>
    </row>
    <row r="41" spans="1:6" s="188" customFormat="1" ht="15" x14ac:dyDescent="0.25">
      <c r="A41" s="183" t="s">
        <v>278</v>
      </c>
      <c r="B41" s="182">
        <f>B42</f>
        <v>0</v>
      </c>
      <c r="C41" s="182">
        <f t="shared" ref="C41" si="23">C42</f>
        <v>53089.13</v>
      </c>
      <c r="D41" s="182">
        <f t="shared" ref="D41:F41" si="24">D42</f>
        <v>55000</v>
      </c>
      <c r="E41" s="182">
        <f t="shared" si="24"/>
        <v>0</v>
      </c>
      <c r="F41" s="182">
        <f t="shared" si="24"/>
        <v>0</v>
      </c>
    </row>
    <row r="42" spans="1:6" s="189" customFormat="1" x14ac:dyDescent="0.2">
      <c r="A42" s="172" t="s">
        <v>286</v>
      </c>
      <c r="B42" s="174">
        <v>0</v>
      </c>
      <c r="C42" s="173">
        <v>53089.13</v>
      </c>
      <c r="D42" s="173">
        <v>55000</v>
      </c>
      <c r="E42" s="202">
        <v>0</v>
      </c>
      <c r="F42" s="202">
        <v>0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activeCell="D14" sqref="D14"/>
    </sheetView>
  </sheetViews>
  <sheetFormatPr defaultRowHeight="15" x14ac:dyDescent="0.25"/>
  <cols>
    <col min="1" max="1" width="51" customWidth="1"/>
    <col min="2" max="5" width="26.7109375" customWidth="1"/>
    <col min="6" max="6" width="24" customWidth="1"/>
    <col min="7" max="1019" width="9" customWidth="1"/>
    <col min="1020" max="1020" width="9.140625" customWidth="1"/>
  </cols>
  <sheetData>
    <row r="1" spans="1:6" ht="42" customHeight="1" x14ac:dyDescent="0.25">
      <c r="A1" s="356" t="s">
        <v>0</v>
      </c>
      <c r="B1" s="356"/>
      <c r="C1" s="356"/>
      <c r="D1" s="356"/>
      <c r="E1" s="356"/>
      <c r="F1" s="356"/>
    </row>
    <row r="2" spans="1:6" ht="18" customHeight="1" x14ac:dyDescent="0.25">
      <c r="A2" s="1"/>
      <c r="B2" s="1"/>
      <c r="C2" s="1"/>
      <c r="D2" s="1"/>
      <c r="E2" s="1"/>
    </row>
    <row r="3" spans="1:6" ht="15.75" x14ac:dyDescent="0.25">
      <c r="A3" s="356" t="s">
        <v>1</v>
      </c>
      <c r="B3" s="356"/>
      <c r="C3" s="356"/>
      <c r="D3" s="356"/>
      <c r="E3" s="356"/>
      <c r="F3" s="356"/>
    </row>
    <row r="4" spans="1:6" ht="18" x14ac:dyDescent="0.25">
      <c r="A4" s="1"/>
      <c r="B4" s="1"/>
      <c r="C4" s="1"/>
      <c r="D4" s="1"/>
      <c r="E4" s="2"/>
    </row>
    <row r="5" spans="1:6" ht="18" customHeight="1" x14ac:dyDescent="0.25">
      <c r="A5" s="356" t="s">
        <v>11</v>
      </c>
      <c r="B5" s="356"/>
      <c r="C5" s="356"/>
      <c r="D5" s="356"/>
      <c r="E5" s="356"/>
      <c r="F5" s="356"/>
    </row>
    <row r="6" spans="1:6" ht="18" x14ac:dyDescent="0.25">
      <c r="A6" s="1"/>
      <c r="B6" s="1"/>
      <c r="C6" s="1"/>
      <c r="D6" s="1"/>
      <c r="E6" s="2"/>
    </row>
    <row r="7" spans="1:6" ht="15.75" customHeight="1" x14ac:dyDescent="0.25">
      <c r="A7" s="356" t="s">
        <v>124</v>
      </c>
      <c r="B7" s="356"/>
      <c r="C7" s="356"/>
      <c r="D7" s="356"/>
      <c r="E7" s="356"/>
      <c r="F7" s="356"/>
    </row>
    <row r="8" spans="1:6" ht="18" x14ac:dyDescent="0.25">
      <c r="A8" s="1"/>
      <c r="B8" s="1"/>
      <c r="C8" s="1"/>
      <c r="D8" s="1"/>
      <c r="E8" s="2"/>
      <c r="F8" s="112" t="s">
        <v>224</v>
      </c>
    </row>
    <row r="9" spans="1:6" x14ac:dyDescent="0.25">
      <c r="A9" s="3" t="s">
        <v>125</v>
      </c>
      <c r="B9" s="4" t="s">
        <v>223</v>
      </c>
      <c r="C9" s="4" t="s">
        <v>225</v>
      </c>
      <c r="D9" s="4" t="s">
        <v>226</v>
      </c>
      <c r="E9" s="4" t="s">
        <v>227</v>
      </c>
      <c r="F9" s="4" t="s">
        <v>228</v>
      </c>
    </row>
    <row r="10" spans="1:6" s="26" customFormat="1" ht="15.75" customHeight="1" x14ac:dyDescent="0.25">
      <c r="A10" s="5" t="s">
        <v>126</v>
      </c>
      <c r="B10" s="6">
        <f>B11</f>
        <v>2237282.19</v>
      </c>
      <c r="C10" s="6">
        <f t="shared" ref="C10:D10" si="0">C11</f>
        <v>2196365.0666175592</v>
      </c>
      <c r="D10" s="6">
        <f t="shared" si="0"/>
        <v>2574755.63</v>
      </c>
      <c r="E10" s="6">
        <f>D10</f>
        <v>2574755.63</v>
      </c>
      <c r="F10" s="6">
        <f>D10</f>
        <v>2574755.63</v>
      </c>
    </row>
    <row r="11" spans="1:6" s="26" customFormat="1" ht="15.75" customHeight="1" x14ac:dyDescent="0.25">
      <c r="A11" s="7" t="s">
        <v>127</v>
      </c>
      <c r="B11" s="8">
        <f>B12+B14+B16+B18</f>
        <v>2237282.19</v>
      </c>
      <c r="C11" s="8">
        <f t="shared" ref="C11:D11" si="1">C12+C14+C16+C18</f>
        <v>2196365.0666175592</v>
      </c>
      <c r="D11" s="8">
        <f t="shared" si="1"/>
        <v>2574755.63</v>
      </c>
      <c r="E11" s="8">
        <f t="shared" ref="E11:E19" si="2">D11</f>
        <v>2574755.63</v>
      </c>
      <c r="F11" s="8">
        <f t="shared" ref="F11:F19" si="3">D11</f>
        <v>2574755.63</v>
      </c>
    </row>
    <row r="12" spans="1:6" s="26" customFormat="1" x14ac:dyDescent="0.25">
      <c r="A12" s="219" t="s">
        <v>128</v>
      </c>
      <c r="B12" s="214">
        <f>B13</f>
        <v>2092172.1</v>
      </c>
      <c r="C12" s="214">
        <f t="shared" ref="C12" si="4">C13</f>
        <v>2128031.35</v>
      </c>
      <c r="D12" s="214">
        <v>2486043.5099999998</v>
      </c>
      <c r="E12" s="214">
        <f t="shared" si="2"/>
        <v>2486043.5099999998</v>
      </c>
      <c r="F12" s="214">
        <f t="shared" si="3"/>
        <v>2486043.5099999998</v>
      </c>
    </row>
    <row r="13" spans="1:6" hidden="1" x14ac:dyDescent="0.25">
      <c r="A13" s="266" t="s">
        <v>129</v>
      </c>
      <c r="B13" s="217">
        <v>2092172.1</v>
      </c>
      <c r="C13" s="217">
        <v>2128031.35</v>
      </c>
      <c r="D13" s="217">
        <v>2366043.5099999998</v>
      </c>
      <c r="E13" s="217">
        <f t="shared" si="2"/>
        <v>2366043.5099999998</v>
      </c>
      <c r="F13" s="217">
        <f t="shared" si="3"/>
        <v>2366043.5099999998</v>
      </c>
    </row>
    <row r="14" spans="1:6" x14ac:dyDescent="0.25">
      <c r="A14" s="219" t="s">
        <v>130</v>
      </c>
      <c r="B14" s="214">
        <f>B15</f>
        <v>34997.120000000003</v>
      </c>
      <c r="C14" s="214">
        <f t="shared" ref="C14:D14" si="5">C15</f>
        <v>34354.635344083879</v>
      </c>
      <c r="D14" s="214">
        <f t="shared" si="5"/>
        <v>7796</v>
      </c>
      <c r="E14" s="214">
        <f t="shared" si="2"/>
        <v>7796</v>
      </c>
      <c r="F14" s="214">
        <f t="shared" si="3"/>
        <v>7796</v>
      </c>
    </row>
    <row r="15" spans="1:6" hidden="1" x14ac:dyDescent="0.25">
      <c r="A15" s="266" t="s">
        <v>131</v>
      </c>
      <c r="B15" s="217">
        <v>34997.120000000003</v>
      </c>
      <c r="C15" s="217">
        <v>34354.635344083879</v>
      </c>
      <c r="D15" s="217">
        <v>7796</v>
      </c>
      <c r="E15" s="217">
        <f t="shared" si="2"/>
        <v>7796</v>
      </c>
      <c r="F15" s="217">
        <f t="shared" si="3"/>
        <v>7796</v>
      </c>
    </row>
    <row r="16" spans="1:6" x14ac:dyDescent="0.25">
      <c r="A16" s="219" t="s">
        <v>132</v>
      </c>
      <c r="B16" s="214">
        <f>B17</f>
        <v>5356.61</v>
      </c>
      <c r="C16" s="214">
        <f t="shared" ref="C16:D16" si="6">C17</f>
        <v>4313.4912734753461</v>
      </c>
      <c r="D16" s="214">
        <f t="shared" si="6"/>
        <v>4300</v>
      </c>
      <c r="E16" s="214">
        <f t="shared" si="2"/>
        <v>4300</v>
      </c>
      <c r="F16" s="214">
        <f t="shared" si="3"/>
        <v>4300</v>
      </c>
    </row>
    <row r="17" spans="1:6" hidden="1" x14ac:dyDescent="0.25">
      <c r="A17" s="266" t="s">
        <v>133</v>
      </c>
      <c r="B17" s="217">
        <v>5356.61</v>
      </c>
      <c r="C17" s="217">
        <v>4313.4912734753461</v>
      </c>
      <c r="D17" s="217">
        <v>4300</v>
      </c>
      <c r="E17" s="217">
        <f t="shared" si="2"/>
        <v>4300</v>
      </c>
      <c r="F17" s="217">
        <f t="shared" si="3"/>
        <v>4300</v>
      </c>
    </row>
    <row r="18" spans="1:6" x14ac:dyDescent="0.25">
      <c r="A18" s="219" t="s">
        <v>134</v>
      </c>
      <c r="B18" s="214">
        <f>B19</f>
        <v>104756.36</v>
      </c>
      <c r="C18" s="214">
        <f t="shared" ref="C18" si="7">C19</f>
        <v>29665.59</v>
      </c>
      <c r="D18" s="214">
        <v>76616.12</v>
      </c>
      <c r="E18" s="214">
        <f t="shared" si="2"/>
        <v>76616.12</v>
      </c>
      <c r="F18" s="214">
        <f t="shared" si="3"/>
        <v>76616.12</v>
      </c>
    </row>
    <row r="19" spans="1:6" hidden="1" x14ac:dyDescent="0.25">
      <c r="A19" s="44" t="s">
        <v>135</v>
      </c>
      <c r="B19" s="12">
        <v>104756.36</v>
      </c>
      <c r="C19" s="12">
        <v>29665.59</v>
      </c>
      <c r="D19" s="12">
        <v>79616</v>
      </c>
      <c r="E19" s="12">
        <f t="shared" si="2"/>
        <v>79616</v>
      </c>
      <c r="F19" s="12">
        <f t="shared" si="3"/>
        <v>79616</v>
      </c>
    </row>
    <row r="20" spans="1:6" x14ac:dyDescent="0.25">
      <c r="A20" s="44"/>
      <c r="B20" s="12"/>
      <c r="C20" s="12"/>
      <c r="D20" s="12"/>
      <c r="E20" s="12"/>
      <c r="F20" s="12"/>
    </row>
  </sheetData>
  <mergeCells count="4">
    <mergeCell ref="A1:F1"/>
    <mergeCell ref="A3:F3"/>
    <mergeCell ref="A5:F5"/>
    <mergeCell ref="A7:F7"/>
  </mergeCells>
  <pageMargins left="0.70000000000000007" right="0.70000000000000007" top="1.1437007874015752" bottom="1.1437007874015752" header="0.75000000000000011" footer="0.75000000000000011"/>
  <pageSetup paperSize="9" scale="7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8"/>
  <sheetViews>
    <sheetView zoomScaleNormal="100" workbookViewId="0">
      <selection activeCell="E27" sqref="E27"/>
    </sheetView>
  </sheetViews>
  <sheetFormatPr defaultRowHeight="15" x14ac:dyDescent="0.25"/>
  <cols>
    <col min="1" max="1" width="7.85546875" customWidth="1"/>
    <col min="2" max="2" width="8.85546875" customWidth="1"/>
    <col min="3" max="3" width="5.7109375" customWidth="1"/>
    <col min="4" max="8" width="26.7109375" customWidth="1"/>
    <col min="9" max="9" width="26.7109375" hidden="1" customWidth="1"/>
    <col min="10" max="10" width="24" customWidth="1"/>
    <col min="11" max="60" width="9" customWidth="1"/>
    <col min="61" max="61" width="9.140625" customWidth="1"/>
  </cols>
  <sheetData>
    <row r="1" spans="1:62" ht="42" customHeight="1" x14ac:dyDescent="0.25">
      <c r="A1" s="356" t="s">
        <v>222</v>
      </c>
      <c r="B1" s="356"/>
      <c r="C1" s="356"/>
      <c r="D1" s="356"/>
      <c r="E1" s="356"/>
      <c r="F1" s="356"/>
      <c r="G1" s="356"/>
      <c r="H1" s="356"/>
      <c r="I1" s="356"/>
      <c r="J1" s="356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</row>
    <row r="2" spans="1:62" ht="18" customHeight="1" x14ac:dyDescent="0.25">
      <c r="A2" s="1"/>
      <c r="B2" s="1"/>
      <c r="C2" s="1"/>
      <c r="D2" s="1"/>
      <c r="E2" s="1"/>
      <c r="F2" s="1"/>
      <c r="G2" s="1"/>
      <c r="H2" s="1"/>
      <c r="I2" s="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</row>
    <row r="3" spans="1:62" ht="15.75" customHeight="1" x14ac:dyDescent="0.25">
      <c r="A3" s="356" t="s">
        <v>1</v>
      </c>
      <c r="B3" s="356"/>
      <c r="C3" s="356"/>
      <c r="D3" s="356"/>
      <c r="E3" s="356"/>
      <c r="F3" s="356"/>
      <c r="G3" s="356"/>
      <c r="H3" s="356"/>
      <c r="I3" s="356"/>
      <c r="J3" s="356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</row>
    <row r="4" spans="1:62" ht="18" x14ac:dyDescent="0.25">
      <c r="A4" s="1"/>
      <c r="B4" s="1"/>
      <c r="C4" s="1"/>
      <c r="D4" s="1"/>
      <c r="E4" s="1"/>
      <c r="F4" s="1"/>
      <c r="G4" s="1"/>
      <c r="H4" s="2"/>
      <c r="I4" s="2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</row>
    <row r="5" spans="1:62" ht="18" customHeight="1" x14ac:dyDescent="0.25">
      <c r="A5" s="356" t="s">
        <v>136</v>
      </c>
      <c r="B5" s="356"/>
      <c r="C5" s="356"/>
      <c r="D5" s="356"/>
      <c r="E5" s="356"/>
      <c r="F5" s="356"/>
      <c r="G5" s="356"/>
      <c r="H5" s="356"/>
      <c r="I5" s="356"/>
      <c r="J5" s="356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</row>
    <row r="6" spans="1:62" ht="18" x14ac:dyDescent="0.25">
      <c r="A6" s="1"/>
      <c r="B6" s="1"/>
      <c r="C6" s="1"/>
      <c r="D6" s="1"/>
      <c r="E6" s="1"/>
      <c r="F6" s="1"/>
      <c r="G6" s="1"/>
      <c r="H6" s="2"/>
      <c r="I6" s="2"/>
      <c r="J6" s="112" t="s">
        <v>224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</row>
    <row r="7" spans="1:62" ht="25.5" x14ac:dyDescent="0.25">
      <c r="A7" s="3" t="s">
        <v>12</v>
      </c>
      <c r="B7" s="4" t="s">
        <v>13</v>
      </c>
      <c r="C7" s="4" t="s">
        <v>16</v>
      </c>
      <c r="D7" s="4" t="s">
        <v>137</v>
      </c>
      <c r="E7" s="4" t="s">
        <v>223</v>
      </c>
      <c r="F7" s="3" t="s">
        <v>230</v>
      </c>
      <c r="G7" s="3" t="s">
        <v>226</v>
      </c>
      <c r="H7" s="3" t="s">
        <v>229</v>
      </c>
      <c r="I7" s="3" t="s">
        <v>3</v>
      </c>
      <c r="J7" s="45" t="s">
        <v>228</v>
      </c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</row>
    <row r="8" spans="1:62" ht="25.5" x14ac:dyDescent="0.25">
      <c r="A8" s="5">
        <v>8</v>
      </c>
      <c r="B8" s="5"/>
      <c r="C8" s="5"/>
      <c r="D8" s="5" t="s">
        <v>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91"/>
      <c r="BJ8" s="91"/>
    </row>
    <row r="9" spans="1:62" x14ac:dyDescent="0.25">
      <c r="A9" s="7"/>
      <c r="B9" s="47">
        <v>84</v>
      </c>
      <c r="C9" s="47"/>
      <c r="D9" s="47" t="s">
        <v>139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91"/>
      <c r="BJ9" s="91"/>
    </row>
    <row r="10" spans="1:62" ht="25.5" x14ac:dyDescent="0.25">
      <c r="A10" s="38"/>
      <c r="B10" s="38"/>
      <c r="C10" s="15" t="s">
        <v>140</v>
      </c>
      <c r="D10" s="21" t="s">
        <v>141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91"/>
      <c r="BJ10" s="91"/>
    </row>
    <row r="11" spans="1:62" ht="25.5" x14ac:dyDescent="0.25">
      <c r="A11" s="40">
        <v>5</v>
      </c>
      <c r="B11" s="41"/>
      <c r="C11" s="41"/>
      <c r="D11" s="42" t="s">
        <v>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91"/>
      <c r="BJ11" s="91"/>
    </row>
    <row r="12" spans="1:62" ht="25.5" x14ac:dyDescent="0.25">
      <c r="A12" s="47"/>
      <c r="B12" s="47">
        <v>54</v>
      </c>
      <c r="C12" s="47"/>
      <c r="D12" s="50" t="s">
        <v>143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91"/>
      <c r="BJ12" s="91"/>
    </row>
    <row r="13" spans="1:62" x14ac:dyDescent="0.25">
      <c r="A13" s="29"/>
      <c r="B13" s="29"/>
      <c r="C13" s="15" t="s">
        <v>47</v>
      </c>
      <c r="D13" s="15" t="s">
        <v>48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91"/>
      <c r="BJ13" s="91"/>
    </row>
    <row r="14" spans="1:62" x14ac:dyDescent="0.25">
      <c r="A14" s="29"/>
      <c r="B14" s="29"/>
      <c r="C14" s="15" t="s">
        <v>144</v>
      </c>
      <c r="D14" s="15" t="s">
        <v>32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91"/>
      <c r="BJ14" s="91"/>
    </row>
    <row r="15" spans="1:62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</row>
    <row r="16" spans="1:62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</row>
    <row r="17" spans="1:62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</row>
    <row r="18" spans="1:62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</row>
    <row r="19" spans="1:62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</row>
    <row r="20" spans="1:62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</row>
    <row r="21" spans="1:62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</row>
    <row r="22" spans="1:62" x14ac:dyDescent="0.25">
      <c r="A22" s="91"/>
      <c r="B22" s="91"/>
      <c r="C22" s="91"/>
      <c r="D22" s="91"/>
      <c r="E22" s="91"/>
      <c r="F22" s="91"/>
      <c r="G22" s="91"/>
      <c r="H22" s="91"/>
      <c r="I22" s="109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</row>
    <row r="23" spans="1:62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</row>
    <row r="24" spans="1:62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</row>
    <row r="25" spans="1:62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</row>
    <row r="26" spans="1:62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</row>
    <row r="27" spans="1:62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</row>
    <row r="28" spans="1:62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</row>
    <row r="29" spans="1:62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</row>
    <row r="30" spans="1:62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</row>
    <row r="31" spans="1:62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</row>
    <row r="32" spans="1:62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</row>
    <row r="33" spans="1:54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</row>
    <row r="34" spans="1:54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</row>
    <row r="35" spans="1:54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</row>
    <row r="36" spans="1:54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</row>
    <row r="37" spans="1:54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</row>
    <row r="38" spans="1:54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</row>
    <row r="39" spans="1:54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</row>
    <row r="40" spans="1:54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</row>
    <row r="41" spans="1:54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</row>
    <row r="42" spans="1:54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</row>
    <row r="43" spans="1:54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</row>
    <row r="44" spans="1:54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</row>
    <row r="45" spans="1:54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</row>
    <row r="46" spans="1:54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</row>
    <row r="47" spans="1:54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</row>
    <row r="48" spans="1:54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</row>
    <row r="49" spans="1:54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</row>
    <row r="50" spans="1:54" x14ac:dyDescent="0.25">
      <c r="A50" s="91"/>
      <c r="B50" s="91"/>
      <c r="C50" s="91"/>
      <c r="D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</row>
    <row r="51" spans="1:54" x14ac:dyDescent="0.25">
      <c r="A51" s="91"/>
      <c r="B51" s="91"/>
      <c r="C51" s="91"/>
      <c r="D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</row>
    <row r="52" spans="1:54" x14ac:dyDescent="0.25">
      <c r="A52" s="91"/>
      <c r="B52" s="91"/>
      <c r="C52" s="91"/>
      <c r="D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</row>
    <row r="53" spans="1:54" x14ac:dyDescent="0.25">
      <c r="A53" s="91"/>
      <c r="B53" s="91"/>
      <c r="C53" s="91"/>
      <c r="D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</row>
    <row r="54" spans="1:54" x14ac:dyDescent="0.25">
      <c r="A54" s="91"/>
      <c r="B54" s="91"/>
      <c r="C54" s="91"/>
      <c r="D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</row>
    <row r="55" spans="1:54" x14ac:dyDescent="0.25">
      <c r="A55" s="91"/>
      <c r="B55" s="91"/>
      <c r="C55" s="91"/>
      <c r="D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</row>
    <row r="56" spans="1:54" x14ac:dyDescent="0.25">
      <c r="A56" s="91"/>
      <c r="B56" s="91"/>
      <c r="C56" s="91"/>
      <c r="D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</row>
    <row r="57" spans="1:54" x14ac:dyDescent="0.25">
      <c r="A57" s="91"/>
      <c r="B57" s="91"/>
      <c r="C57" s="91"/>
      <c r="D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</row>
    <row r="58" spans="1:54" x14ac:dyDescent="0.25">
      <c r="A58" s="91"/>
      <c r="B58" s="91"/>
      <c r="C58" s="91"/>
      <c r="D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</row>
    <row r="59" spans="1:54" x14ac:dyDescent="0.25">
      <c r="A59" s="91"/>
      <c r="B59" s="91"/>
      <c r="C59" s="91"/>
      <c r="D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</row>
    <row r="60" spans="1:54" x14ac:dyDescent="0.25">
      <c r="A60" s="91"/>
      <c r="B60" s="91"/>
      <c r="C60" s="91"/>
      <c r="D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</row>
    <row r="61" spans="1:54" x14ac:dyDescent="0.25">
      <c r="A61" s="91"/>
      <c r="B61" s="91"/>
      <c r="C61" s="91"/>
      <c r="D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</row>
    <row r="62" spans="1:54" x14ac:dyDescent="0.25">
      <c r="A62" s="91"/>
      <c r="B62" s="91"/>
      <c r="C62" s="91"/>
      <c r="D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</row>
    <row r="63" spans="1:54" x14ac:dyDescent="0.25">
      <c r="A63" s="91"/>
      <c r="B63" s="91"/>
      <c r="C63" s="91"/>
      <c r="D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</row>
    <row r="64" spans="1:54" x14ac:dyDescent="0.25">
      <c r="A64" s="91"/>
      <c r="B64" s="91"/>
      <c r="C64" s="91"/>
      <c r="D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</row>
    <row r="65" spans="1:54" x14ac:dyDescent="0.25">
      <c r="A65" s="91"/>
      <c r="B65" s="91"/>
      <c r="C65" s="91"/>
      <c r="D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</row>
    <row r="66" spans="1:54" x14ac:dyDescent="0.25">
      <c r="A66" s="91"/>
      <c r="B66" s="91"/>
      <c r="C66" s="91"/>
      <c r="D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</row>
    <row r="67" spans="1:54" x14ac:dyDescent="0.25">
      <c r="A67" s="91"/>
      <c r="B67" s="91"/>
      <c r="C67" s="91"/>
      <c r="D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</row>
    <row r="68" spans="1:54" x14ac:dyDescent="0.25">
      <c r="A68" s="91"/>
      <c r="B68" s="91"/>
      <c r="C68" s="91"/>
      <c r="D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</row>
    <row r="69" spans="1:54" x14ac:dyDescent="0.25">
      <c r="A69" s="91"/>
      <c r="B69" s="91"/>
      <c r="C69" s="91"/>
      <c r="D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</row>
    <row r="70" spans="1:54" x14ac:dyDescent="0.25">
      <c r="A70" s="91"/>
      <c r="B70" s="91"/>
      <c r="C70" s="91"/>
      <c r="D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</row>
    <row r="71" spans="1:54" x14ac:dyDescent="0.25">
      <c r="A71" s="91"/>
      <c r="B71" s="91"/>
      <c r="C71" s="91"/>
      <c r="D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</row>
    <row r="72" spans="1:54" x14ac:dyDescent="0.25">
      <c r="A72" s="91"/>
      <c r="B72" s="91"/>
      <c r="C72" s="91"/>
      <c r="D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</row>
    <row r="73" spans="1:54" x14ac:dyDescent="0.25">
      <c r="A73" s="91"/>
      <c r="B73" s="91"/>
      <c r="C73" s="91"/>
      <c r="D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</row>
    <row r="74" spans="1:54" x14ac:dyDescent="0.25">
      <c r="A74" s="91"/>
      <c r="B74" s="91"/>
      <c r="C74" s="91"/>
      <c r="D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</row>
    <row r="75" spans="1:54" x14ac:dyDescent="0.25">
      <c r="A75" s="91"/>
      <c r="B75" s="91"/>
      <c r="C75" s="91"/>
      <c r="D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</row>
    <row r="76" spans="1:54" x14ac:dyDescent="0.25">
      <c r="A76" s="91"/>
      <c r="B76" s="91"/>
      <c r="C76" s="91"/>
      <c r="D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</row>
    <row r="77" spans="1:54" x14ac:dyDescent="0.25">
      <c r="A77" s="91"/>
      <c r="B77" s="91"/>
      <c r="C77" s="91"/>
      <c r="D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</row>
    <row r="78" spans="1:54" x14ac:dyDescent="0.25">
      <c r="A78" s="91"/>
      <c r="B78" s="91"/>
      <c r="C78" s="91"/>
      <c r="D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</row>
    <row r="79" spans="1:54" x14ac:dyDescent="0.25">
      <c r="A79" s="91"/>
      <c r="B79" s="91"/>
      <c r="C79" s="91"/>
      <c r="D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</row>
    <row r="80" spans="1:54" x14ac:dyDescent="0.25">
      <c r="A80" s="91"/>
      <c r="B80" s="91"/>
      <c r="C80" s="91"/>
      <c r="D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</row>
    <row r="81" spans="1:54" x14ac:dyDescent="0.25">
      <c r="A81" s="91"/>
      <c r="B81" s="91"/>
      <c r="C81" s="91"/>
      <c r="D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</row>
    <row r="82" spans="1:54" x14ac:dyDescent="0.25">
      <c r="A82" s="91"/>
      <c r="B82" s="91"/>
      <c r="C82" s="91"/>
      <c r="D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</row>
    <row r="83" spans="1:54" x14ac:dyDescent="0.25">
      <c r="A83" s="91"/>
      <c r="B83" s="91"/>
      <c r="C83" s="91"/>
      <c r="D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</row>
    <row r="84" spans="1:54" x14ac:dyDescent="0.25">
      <c r="A84" s="91"/>
      <c r="B84" s="91"/>
      <c r="C84" s="91"/>
      <c r="D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</row>
    <row r="85" spans="1:54" x14ac:dyDescent="0.25">
      <c r="A85" s="91"/>
      <c r="B85" s="91"/>
      <c r="C85" s="91"/>
      <c r="D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</row>
    <row r="86" spans="1:54" x14ac:dyDescent="0.25">
      <c r="A86" s="91"/>
      <c r="B86" s="91"/>
      <c r="C86" s="91"/>
      <c r="D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</row>
    <row r="87" spans="1:54" x14ac:dyDescent="0.25">
      <c r="A87" s="91"/>
      <c r="B87" s="91"/>
      <c r="C87" s="91"/>
      <c r="D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</row>
    <row r="88" spans="1:54" x14ac:dyDescent="0.25">
      <c r="A88" s="91"/>
      <c r="B88" s="91"/>
      <c r="C88" s="91"/>
      <c r="D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</row>
    <row r="89" spans="1:54" x14ac:dyDescent="0.25">
      <c r="A89" s="91"/>
      <c r="B89" s="91"/>
      <c r="C89" s="91"/>
      <c r="D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</row>
    <row r="90" spans="1:54" x14ac:dyDescent="0.25">
      <c r="A90" s="91"/>
      <c r="B90" s="91"/>
      <c r="C90" s="91"/>
      <c r="D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</row>
    <row r="91" spans="1:54" x14ac:dyDescent="0.25">
      <c r="A91" s="91"/>
      <c r="B91" s="91"/>
      <c r="C91" s="91"/>
      <c r="D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</row>
    <row r="92" spans="1:54" x14ac:dyDescent="0.25">
      <c r="A92" s="91"/>
      <c r="B92" s="91"/>
      <c r="C92" s="91"/>
      <c r="D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</row>
    <row r="93" spans="1:54" x14ac:dyDescent="0.25">
      <c r="A93" s="91"/>
      <c r="B93" s="91"/>
      <c r="C93" s="91"/>
      <c r="D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</row>
    <row r="94" spans="1:54" x14ac:dyDescent="0.25">
      <c r="A94" s="91"/>
      <c r="B94" s="91"/>
      <c r="C94" s="91"/>
      <c r="D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</row>
    <row r="95" spans="1:54" x14ac:dyDescent="0.25">
      <c r="A95" s="91"/>
      <c r="B95" s="91"/>
      <c r="C95" s="91"/>
      <c r="D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</row>
    <row r="96" spans="1:54" x14ac:dyDescent="0.25">
      <c r="A96" s="91"/>
      <c r="B96" s="91"/>
      <c r="C96" s="91"/>
      <c r="D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</row>
    <row r="97" spans="1:54" x14ac:dyDescent="0.25">
      <c r="A97" s="91"/>
      <c r="B97" s="91"/>
      <c r="C97" s="91"/>
      <c r="D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</row>
    <row r="98" spans="1:54" x14ac:dyDescent="0.25">
      <c r="A98" s="91"/>
      <c r="B98" s="91"/>
      <c r="C98" s="91"/>
      <c r="D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</row>
    <row r="99" spans="1:54" x14ac:dyDescent="0.25">
      <c r="A99" s="91"/>
      <c r="B99" s="91"/>
      <c r="C99" s="91"/>
      <c r="D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</row>
    <row r="100" spans="1:54" x14ac:dyDescent="0.25">
      <c r="A100" s="91"/>
      <c r="B100" s="91"/>
      <c r="C100" s="91"/>
      <c r="D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</row>
    <row r="101" spans="1:54" x14ac:dyDescent="0.25">
      <c r="A101" s="91"/>
      <c r="B101" s="91"/>
      <c r="C101" s="91"/>
      <c r="D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</row>
    <row r="102" spans="1:54" x14ac:dyDescent="0.25">
      <c r="A102" s="91"/>
      <c r="B102" s="91"/>
      <c r="C102" s="91"/>
      <c r="D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</row>
    <row r="103" spans="1:54" x14ac:dyDescent="0.25">
      <c r="A103" s="91"/>
      <c r="B103" s="91"/>
      <c r="C103" s="91"/>
      <c r="D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</row>
    <row r="104" spans="1:54" x14ac:dyDescent="0.25">
      <c r="A104" s="91"/>
      <c r="B104" s="91"/>
      <c r="C104" s="91"/>
      <c r="D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</row>
    <row r="105" spans="1:54" x14ac:dyDescent="0.25">
      <c r="A105" s="91"/>
      <c r="B105" s="91"/>
      <c r="C105" s="91"/>
      <c r="D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</row>
    <row r="106" spans="1:54" x14ac:dyDescent="0.25">
      <c r="A106" s="91"/>
      <c r="B106" s="91"/>
      <c r="C106" s="91"/>
      <c r="D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</row>
    <row r="107" spans="1:54" x14ac:dyDescent="0.25">
      <c r="A107" s="91"/>
      <c r="B107" s="91"/>
      <c r="C107" s="91"/>
      <c r="D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</row>
    <row r="108" spans="1:54" x14ac:dyDescent="0.25">
      <c r="A108" s="91"/>
      <c r="B108" s="91"/>
      <c r="C108" s="91"/>
      <c r="D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</row>
    <row r="109" spans="1:54" x14ac:dyDescent="0.25">
      <c r="A109" s="91"/>
      <c r="B109" s="91"/>
      <c r="C109" s="91"/>
      <c r="D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</row>
    <row r="110" spans="1:54" x14ac:dyDescent="0.25">
      <c r="A110" s="91"/>
      <c r="B110" s="91"/>
      <c r="C110" s="91"/>
      <c r="D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</row>
    <row r="111" spans="1:54" x14ac:dyDescent="0.25">
      <c r="A111" s="91"/>
      <c r="B111" s="91"/>
      <c r="C111" s="91"/>
      <c r="D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</row>
    <row r="112" spans="1:54" x14ac:dyDescent="0.25">
      <c r="A112" s="91"/>
      <c r="B112" s="91"/>
      <c r="C112" s="91"/>
      <c r="D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</row>
    <row r="113" spans="1:54" x14ac:dyDescent="0.25">
      <c r="A113" s="91"/>
      <c r="B113" s="91"/>
      <c r="C113" s="91"/>
      <c r="D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</row>
    <row r="114" spans="1:54" x14ac:dyDescent="0.25">
      <c r="A114" s="91"/>
      <c r="B114" s="91"/>
      <c r="C114" s="91"/>
      <c r="D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</row>
    <row r="115" spans="1:54" x14ac:dyDescent="0.25">
      <c r="A115" s="91"/>
      <c r="B115" s="91"/>
      <c r="C115" s="91"/>
      <c r="D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</row>
    <row r="116" spans="1:54" x14ac:dyDescent="0.25">
      <c r="A116" s="91"/>
      <c r="B116" s="91"/>
      <c r="C116" s="91"/>
      <c r="D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</row>
    <row r="117" spans="1:54" x14ac:dyDescent="0.25">
      <c r="A117" s="91"/>
      <c r="B117" s="91"/>
      <c r="C117" s="91"/>
      <c r="D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</row>
    <row r="118" spans="1:54" x14ac:dyDescent="0.25">
      <c r="A118" s="91"/>
      <c r="B118" s="91"/>
      <c r="C118" s="91"/>
      <c r="D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</row>
    <row r="119" spans="1:54" x14ac:dyDescent="0.25">
      <c r="A119" s="91"/>
      <c r="B119" s="91"/>
      <c r="C119" s="91"/>
      <c r="D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</row>
    <row r="120" spans="1:54" x14ac:dyDescent="0.25">
      <c r="A120" s="91"/>
      <c r="B120" s="91"/>
      <c r="C120" s="91"/>
      <c r="D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</row>
    <row r="121" spans="1:54" x14ac:dyDescent="0.25"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</row>
    <row r="122" spans="1:54" x14ac:dyDescent="0.25"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</row>
    <row r="123" spans="1:54" x14ac:dyDescent="0.25"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</row>
    <row r="124" spans="1:54" x14ac:dyDescent="0.25"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</row>
    <row r="125" spans="1:54" x14ac:dyDescent="0.25"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</row>
    <row r="126" spans="1:54" x14ac:dyDescent="0.25"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</row>
    <row r="127" spans="1:54" x14ac:dyDescent="0.25"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</row>
    <row r="128" spans="1:54" x14ac:dyDescent="0.25"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</row>
  </sheetData>
  <mergeCells count="3">
    <mergeCell ref="A1:J1"/>
    <mergeCell ref="A3:J3"/>
    <mergeCell ref="A5:J5"/>
  </mergeCells>
  <pageMargins left="0.70000000000000007" right="0.70000000000000007" top="1.1437007874015752" bottom="1.1437007874015752" header="0.75000000000000011" footer="0.75000000000000011"/>
  <pageSetup paperSize="9" scale="72" fitToHeight="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B35" sqref="B35"/>
    </sheetView>
  </sheetViews>
  <sheetFormatPr defaultColWidth="8.85546875" defaultRowHeight="15" x14ac:dyDescent="0.25"/>
  <cols>
    <col min="1" max="6" width="25.28515625" style="164" customWidth="1"/>
    <col min="7" max="16384" width="8.85546875" style="164"/>
  </cols>
  <sheetData>
    <row r="1" spans="1:6" ht="42" customHeight="1" x14ac:dyDescent="0.25">
      <c r="A1" s="358" t="s">
        <v>284</v>
      </c>
      <c r="B1" s="358"/>
      <c r="C1" s="358"/>
      <c r="D1" s="358"/>
      <c r="E1" s="358"/>
      <c r="F1" s="358"/>
    </row>
    <row r="2" spans="1:6" ht="18" customHeight="1" x14ac:dyDescent="0.25">
      <c r="A2" s="165"/>
      <c r="B2" s="165"/>
      <c r="C2" s="165"/>
      <c r="D2" s="165"/>
      <c r="E2" s="165"/>
      <c r="F2" s="165"/>
    </row>
    <row r="3" spans="1:6" ht="15.75" customHeight="1" x14ac:dyDescent="0.25">
      <c r="A3" s="358" t="s">
        <v>1</v>
      </c>
      <c r="B3" s="358"/>
      <c r="C3" s="358"/>
      <c r="D3" s="358"/>
      <c r="E3" s="358"/>
      <c r="F3" s="358"/>
    </row>
    <row r="4" spans="1:6" ht="18" x14ac:dyDescent="0.25">
      <c r="A4" s="165"/>
      <c r="B4" s="165"/>
      <c r="C4" s="165"/>
      <c r="D4" s="165"/>
      <c r="E4" s="166"/>
      <c r="F4" s="166"/>
    </row>
    <row r="5" spans="1:6" ht="18" customHeight="1" x14ac:dyDescent="0.25">
      <c r="A5" s="358" t="s">
        <v>283</v>
      </c>
      <c r="B5" s="358"/>
      <c r="C5" s="358"/>
      <c r="D5" s="358"/>
      <c r="E5" s="358"/>
      <c r="F5" s="358"/>
    </row>
    <row r="6" spans="1:6" ht="18" x14ac:dyDescent="0.25">
      <c r="A6" s="165"/>
      <c r="B6" s="165"/>
      <c r="C6" s="165"/>
      <c r="D6" s="165"/>
      <c r="E6" s="166"/>
      <c r="F6" s="166"/>
    </row>
    <row r="7" spans="1:6" ht="25.5" x14ac:dyDescent="0.25">
      <c r="A7" s="168" t="s">
        <v>261</v>
      </c>
      <c r="B7" s="168" t="s">
        <v>231</v>
      </c>
      <c r="C7" s="167" t="s">
        <v>230</v>
      </c>
      <c r="D7" s="167" t="s">
        <v>232</v>
      </c>
      <c r="E7" s="167" t="s">
        <v>262</v>
      </c>
      <c r="F7" s="167" t="s">
        <v>263</v>
      </c>
    </row>
    <row r="8" spans="1:6" s="269" customFormat="1" x14ac:dyDescent="0.25">
      <c r="A8" s="171" t="s">
        <v>282</v>
      </c>
      <c r="B8" s="268">
        <v>0</v>
      </c>
      <c r="C8" s="268">
        <v>0</v>
      </c>
      <c r="D8" s="268">
        <v>0</v>
      </c>
      <c r="E8" s="268">
        <v>0</v>
      </c>
      <c r="F8" s="268">
        <v>0</v>
      </c>
    </row>
    <row r="9" spans="1:6" s="269" customFormat="1" ht="25.5" x14ac:dyDescent="0.25">
      <c r="A9" s="171" t="s">
        <v>281</v>
      </c>
      <c r="B9" s="268">
        <v>0</v>
      </c>
      <c r="C9" s="268">
        <v>0</v>
      </c>
      <c r="D9" s="268">
        <v>0</v>
      </c>
      <c r="E9" s="268">
        <v>0</v>
      </c>
      <c r="F9" s="268">
        <v>0</v>
      </c>
    </row>
    <row r="10" spans="1:6" ht="25.5" x14ac:dyDescent="0.25">
      <c r="A10" s="172" t="s">
        <v>280</v>
      </c>
      <c r="B10" s="267">
        <v>0</v>
      </c>
      <c r="C10" s="267">
        <v>0</v>
      </c>
      <c r="D10" s="267">
        <v>0</v>
      </c>
      <c r="E10" s="267">
        <v>0</v>
      </c>
      <c r="F10" s="267">
        <v>0</v>
      </c>
    </row>
    <row r="11" spans="1:6" x14ac:dyDescent="0.25">
      <c r="A11" s="172"/>
      <c r="B11" s="267">
        <v>0</v>
      </c>
      <c r="C11" s="267">
        <v>0</v>
      </c>
      <c r="D11" s="267">
        <v>0</v>
      </c>
      <c r="E11" s="267">
        <v>0</v>
      </c>
      <c r="F11" s="267">
        <v>0</v>
      </c>
    </row>
    <row r="12" spans="1:6" s="269" customFormat="1" x14ac:dyDescent="0.25">
      <c r="A12" s="171" t="s">
        <v>279</v>
      </c>
      <c r="B12" s="268">
        <v>0</v>
      </c>
      <c r="C12" s="268">
        <v>0</v>
      </c>
      <c r="D12" s="268">
        <v>0</v>
      </c>
      <c r="E12" s="268">
        <v>0</v>
      </c>
      <c r="F12" s="268">
        <v>0</v>
      </c>
    </row>
    <row r="13" spans="1:6" s="269" customFormat="1" x14ac:dyDescent="0.25">
      <c r="A13" s="169" t="s">
        <v>264</v>
      </c>
      <c r="B13" s="268">
        <v>0</v>
      </c>
      <c r="C13" s="268">
        <v>0</v>
      </c>
      <c r="D13" s="268">
        <v>0</v>
      </c>
      <c r="E13" s="268">
        <v>0</v>
      </c>
      <c r="F13" s="268">
        <v>0</v>
      </c>
    </row>
    <row r="14" spans="1:6" x14ac:dyDescent="0.25">
      <c r="A14" s="170" t="s">
        <v>265</v>
      </c>
      <c r="B14" s="267">
        <v>0</v>
      </c>
      <c r="C14" s="267">
        <v>0</v>
      </c>
      <c r="D14" s="267">
        <v>0</v>
      </c>
      <c r="E14" s="267">
        <v>0</v>
      </c>
      <c r="F14" s="267">
        <v>0</v>
      </c>
    </row>
    <row r="15" spans="1:6" s="269" customFormat="1" x14ac:dyDescent="0.25">
      <c r="A15" s="169" t="s">
        <v>269</v>
      </c>
      <c r="B15" s="268">
        <v>0</v>
      </c>
      <c r="C15" s="268">
        <v>0</v>
      </c>
      <c r="D15" s="268">
        <v>0</v>
      </c>
      <c r="E15" s="268">
        <v>0</v>
      </c>
      <c r="F15" s="268">
        <v>0</v>
      </c>
    </row>
    <row r="16" spans="1:6" x14ac:dyDescent="0.25">
      <c r="A16" s="170" t="s">
        <v>270</v>
      </c>
      <c r="B16" s="267">
        <v>0</v>
      </c>
      <c r="C16" s="267">
        <v>0</v>
      </c>
      <c r="D16" s="267">
        <v>0</v>
      </c>
      <c r="E16" s="267">
        <v>0</v>
      </c>
      <c r="F16" s="267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80"/>
  <sheetViews>
    <sheetView topLeftCell="A37" zoomScaleNormal="100" workbookViewId="0">
      <selection activeCell="D56" sqref="D56"/>
    </sheetView>
  </sheetViews>
  <sheetFormatPr defaultRowHeight="15" x14ac:dyDescent="0.25"/>
  <cols>
    <col min="1" max="1" width="7.85546875" customWidth="1"/>
    <col min="2" max="2" width="8.85546875" customWidth="1"/>
    <col min="3" max="3" width="9.140625" customWidth="1"/>
    <col min="4" max="4" width="31.7109375" customWidth="1"/>
    <col min="5" max="5" width="26.7109375" customWidth="1"/>
    <col min="6" max="6" width="26.7109375" style="116" customWidth="1"/>
    <col min="7" max="9" width="26.7109375" customWidth="1"/>
    <col min="10" max="10" width="9" customWidth="1"/>
    <col min="11" max="11" width="12.28515625" bestFit="1" customWidth="1"/>
    <col min="12" max="14" width="13.42578125" customWidth="1"/>
    <col min="15" max="1019" width="9" customWidth="1"/>
    <col min="1020" max="1020" width="9.140625" customWidth="1"/>
  </cols>
  <sheetData>
    <row r="1" spans="1:59" ht="42" customHeight="1" x14ac:dyDescent="0.25">
      <c r="A1" s="356" t="s">
        <v>222</v>
      </c>
      <c r="B1" s="356"/>
      <c r="C1" s="356"/>
      <c r="D1" s="356"/>
      <c r="E1" s="356"/>
      <c r="F1" s="356"/>
      <c r="G1" s="356"/>
      <c r="H1" s="356"/>
      <c r="I1" s="356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</row>
    <row r="2" spans="1:59" ht="18" x14ac:dyDescent="0.25">
      <c r="A2" s="1"/>
      <c r="B2" s="1"/>
      <c r="C2" s="1"/>
      <c r="D2" s="1"/>
      <c r="E2" s="1"/>
      <c r="F2" s="114"/>
      <c r="G2" s="1"/>
      <c r="H2" s="51"/>
      <c r="I2" s="2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</row>
    <row r="3" spans="1:59" ht="18" customHeight="1" x14ac:dyDescent="0.25">
      <c r="A3" s="356" t="s">
        <v>145</v>
      </c>
      <c r="B3" s="356"/>
      <c r="C3" s="356"/>
      <c r="D3" s="356"/>
      <c r="E3" s="356"/>
      <c r="F3" s="356"/>
      <c r="G3" s="356"/>
      <c r="H3" s="356"/>
      <c r="I3" s="356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 spans="1:59" ht="18" x14ac:dyDescent="0.25">
      <c r="A4" s="1"/>
      <c r="B4" s="1"/>
      <c r="C4" s="1"/>
      <c r="D4" s="1"/>
      <c r="E4" s="1"/>
      <c r="F4" s="114"/>
      <c r="G4" s="1"/>
      <c r="H4" s="2"/>
      <c r="I4" s="113" t="s">
        <v>224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 spans="1:59" x14ac:dyDescent="0.25">
      <c r="A5" s="361" t="s">
        <v>146</v>
      </c>
      <c r="B5" s="361"/>
      <c r="C5" s="361"/>
      <c r="D5" s="4" t="s">
        <v>137</v>
      </c>
      <c r="E5" s="4" t="s">
        <v>231</v>
      </c>
      <c r="F5" s="115" t="s">
        <v>225</v>
      </c>
      <c r="G5" s="3" t="s">
        <v>232</v>
      </c>
      <c r="H5" s="110" t="s">
        <v>227</v>
      </c>
      <c r="I5" s="110" t="s">
        <v>233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</row>
    <row r="6" spans="1:59" ht="63.75" x14ac:dyDescent="0.25">
      <c r="A6" s="362" t="s">
        <v>147</v>
      </c>
      <c r="B6" s="362"/>
      <c r="C6" s="362"/>
      <c r="D6" s="52" t="s">
        <v>148</v>
      </c>
      <c r="E6" s="53">
        <f>E7+E40</f>
        <v>184158.37000000002</v>
      </c>
      <c r="F6" s="53">
        <f t="shared" ref="F6:G6" si="0">F7+F40</f>
        <v>155571.31977835292</v>
      </c>
      <c r="G6" s="53">
        <f t="shared" si="0"/>
        <v>163010</v>
      </c>
      <c r="H6" s="53">
        <f>G6</f>
        <v>163010</v>
      </c>
      <c r="I6" s="53">
        <f>G6</f>
        <v>163010</v>
      </c>
      <c r="J6" s="92"/>
      <c r="K6" s="92"/>
      <c r="L6" s="93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</row>
    <row r="7" spans="1:59" ht="15" customHeight="1" x14ac:dyDescent="0.25">
      <c r="A7" s="363" t="s">
        <v>149</v>
      </c>
      <c r="B7" s="364"/>
      <c r="C7" s="365"/>
      <c r="D7" s="298" t="s">
        <v>53</v>
      </c>
      <c r="E7" s="299">
        <f>E9</f>
        <v>170289.43000000002</v>
      </c>
      <c r="F7" s="299">
        <f t="shared" ref="F7:G7" si="1">F9</f>
        <v>141702.39299223572</v>
      </c>
      <c r="G7" s="299">
        <f t="shared" si="1"/>
        <v>148714</v>
      </c>
      <c r="H7" s="299">
        <f t="shared" ref="H7:H83" si="2">G7</f>
        <v>148714</v>
      </c>
      <c r="I7" s="299">
        <f t="shared" ref="I7:I83" si="3">G7</f>
        <v>148714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</row>
    <row r="8" spans="1:59" x14ac:dyDescent="0.25">
      <c r="A8" s="360" t="s">
        <v>150</v>
      </c>
      <c r="B8" s="360"/>
      <c r="C8" s="360"/>
      <c r="D8" s="54" t="s">
        <v>48</v>
      </c>
      <c r="E8" s="14">
        <f>E7</f>
        <v>170289.43000000002</v>
      </c>
      <c r="F8" s="14">
        <f t="shared" ref="F8:G8" si="4">F7</f>
        <v>141702.39299223572</v>
      </c>
      <c r="G8" s="14">
        <f t="shared" si="4"/>
        <v>148714</v>
      </c>
      <c r="H8" s="14">
        <f t="shared" si="2"/>
        <v>148714</v>
      </c>
      <c r="I8" s="14">
        <f t="shared" si="3"/>
        <v>148714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</row>
    <row r="9" spans="1:59" x14ac:dyDescent="0.25">
      <c r="A9" s="325">
        <v>3</v>
      </c>
      <c r="B9" s="324"/>
      <c r="C9" s="324"/>
      <c r="D9" s="55" t="s">
        <v>53</v>
      </c>
      <c r="E9" s="6">
        <f>E10+E37</f>
        <v>170289.43000000002</v>
      </c>
      <c r="F9" s="6">
        <f t="shared" ref="F9:G9" si="5">F10+F37</f>
        <v>141702.39299223572</v>
      </c>
      <c r="G9" s="6">
        <f t="shared" si="5"/>
        <v>148714</v>
      </c>
      <c r="H9" s="6">
        <f t="shared" si="2"/>
        <v>148714</v>
      </c>
      <c r="I9" s="6">
        <f t="shared" si="3"/>
        <v>148714</v>
      </c>
      <c r="J9" s="96"/>
      <c r="K9" s="96"/>
      <c r="L9" s="102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</row>
    <row r="10" spans="1:59" s="91" customFormat="1" x14ac:dyDescent="0.25">
      <c r="A10" s="323">
        <v>32</v>
      </c>
      <c r="B10" s="312"/>
      <c r="C10" s="315"/>
      <c r="D10" s="270" t="s">
        <v>63</v>
      </c>
      <c r="E10" s="212">
        <f>E11+E16+E22+E31</f>
        <v>168895.84000000003</v>
      </c>
      <c r="F10" s="212">
        <f t="shared" ref="F10:G10" si="6">F11+F16+F22+F31</f>
        <v>140242.44209967484</v>
      </c>
      <c r="G10" s="212">
        <f t="shared" si="6"/>
        <v>147264</v>
      </c>
      <c r="H10" s="212">
        <f t="shared" si="2"/>
        <v>147264</v>
      </c>
      <c r="I10" s="212">
        <f t="shared" si="3"/>
        <v>147264</v>
      </c>
      <c r="J10" s="97"/>
      <c r="K10" s="97"/>
      <c r="L10" s="103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</row>
    <row r="11" spans="1:59" s="91" customFormat="1" hidden="1" x14ac:dyDescent="0.25">
      <c r="A11" s="321">
        <v>321</v>
      </c>
      <c r="B11" s="313"/>
      <c r="C11" s="314"/>
      <c r="D11" s="274" t="s">
        <v>64</v>
      </c>
      <c r="E11" s="214">
        <f>SUM(E12:E15)</f>
        <v>47675.1</v>
      </c>
      <c r="F11" s="214">
        <f t="shared" ref="F11:G11" si="7">SUM(F12:F15)</f>
        <v>50434.667197557901</v>
      </c>
      <c r="G11" s="214">
        <f t="shared" si="7"/>
        <v>50200</v>
      </c>
      <c r="H11" s="214">
        <f t="shared" si="2"/>
        <v>50200</v>
      </c>
      <c r="I11" s="214">
        <f t="shared" si="3"/>
        <v>50200</v>
      </c>
      <c r="J11" s="98"/>
      <c r="K11" s="98"/>
      <c r="L11" s="104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</row>
    <row r="12" spans="1:59" s="91" customFormat="1" hidden="1" x14ac:dyDescent="0.25">
      <c r="A12" s="275">
        <v>3211</v>
      </c>
      <c r="B12" s="307"/>
      <c r="C12" s="308"/>
      <c r="D12" s="278" t="s">
        <v>65</v>
      </c>
      <c r="E12" s="217">
        <v>1024.49</v>
      </c>
      <c r="F12" s="217">
        <v>929.05965890238235</v>
      </c>
      <c r="G12" s="217">
        <v>1000</v>
      </c>
      <c r="H12" s="217">
        <f t="shared" si="2"/>
        <v>1000</v>
      </c>
      <c r="I12" s="217">
        <f t="shared" si="3"/>
        <v>1000</v>
      </c>
      <c r="L12" s="99"/>
      <c r="N12" s="99"/>
    </row>
    <row r="13" spans="1:59" s="91" customFormat="1" ht="26.25" hidden="1" x14ac:dyDescent="0.25">
      <c r="A13" s="275">
        <v>3212</v>
      </c>
      <c r="B13" s="307"/>
      <c r="C13" s="308"/>
      <c r="D13" s="278" t="s">
        <v>66</v>
      </c>
      <c r="E13" s="217">
        <v>45399.76</v>
      </c>
      <c r="F13" s="217">
        <v>48443.825071338506</v>
      </c>
      <c r="G13" s="217">
        <v>48400</v>
      </c>
      <c r="H13" s="217">
        <f t="shared" si="2"/>
        <v>48400</v>
      </c>
      <c r="I13" s="217">
        <f t="shared" si="3"/>
        <v>48400</v>
      </c>
      <c r="L13" s="99"/>
      <c r="M13" s="99"/>
      <c r="N13" s="99"/>
    </row>
    <row r="14" spans="1:59" s="91" customFormat="1" hidden="1" x14ac:dyDescent="0.25">
      <c r="A14" s="275">
        <v>3213</v>
      </c>
      <c r="B14" s="307"/>
      <c r="C14" s="308"/>
      <c r="D14" s="278" t="s">
        <v>67</v>
      </c>
      <c r="E14" s="217">
        <v>663.61</v>
      </c>
      <c r="F14" s="217">
        <v>265.44561682925212</v>
      </c>
      <c r="G14" s="217">
        <v>300</v>
      </c>
      <c r="H14" s="217">
        <f t="shared" si="2"/>
        <v>300</v>
      </c>
      <c r="I14" s="217">
        <f t="shared" si="3"/>
        <v>300</v>
      </c>
      <c r="L14" s="99"/>
    </row>
    <row r="15" spans="1:59" s="91" customFormat="1" ht="26.25" hidden="1" x14ac:dyDescent="0.25">
      <c r="A15" s="275">
        <v>3214</v>
      </c>
      <c r="B15" s="307"/>
      <c r="C15" s="308"/>
      <c r="D15" s="278" t="s">
        <v>68</v>
      </c>
      <c r="E15" s="217">
        <v>587.24</v>
      </c>
      <c r="F15" s="217">
        <v>796.33685048775624</v>
      </c>
      <c r="G15" s="217">
        <v>500</v>
      </c>
      <c r="H15" s="217">
        <f t="shared" si="2"/>
        <v>500</v>
      </c>
      <c r="I15" s="217">
        <f t="shared" si="3"/>
        <v>500</v>
      </c>
      <c r="L15" s="99"/>
      <c r="M15" s="99"/>
    </row>
    <row r="16" spans="1:59" s="91" customFormat="1" hidden="1" x14ac:dyDescent="0.25">
      <c r="A16" s="271">
        <v>322</v>
      </c>
      <c r="B16" s="305"/>
      <c r="C16" s="306"/>
      <c r="D16" s="279" t="s">
        <v>69</v>
      </c>
      <c r="E16" s="214">
        <f>SUM(E17:E21)</f>
        <v>94434.170000000013</v>
      </c>
      <c r="F16" s="214">
        <f t="shared" ref="F16:G16" si="8">SUM(F17:F21)</f>
        <v>63441.502422191254</v>
      </c>
      <c r="G16" s="214">
        <f t="shared" si="8"/>
        <v>68693.2</v>
      </c>
      <c r="H16" s="214">
        <f t="shared" si="2"/>
        <v>68693.2</v>
      </c>
      <c r="I16" s="214">
        <f>G16</f>
        <v>68693.2</v>
      </c>
      <c r="J16" s="98"/>
      <c r="K16" s="98"/>
      <c r="L16" s="104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</row>
    <row r="17" spans="1:59" s="91" customFormat="1" ht="26.25" hidden="1" x14ac:dyDescent="0.25">
      <c r="A17" s="275">
        <v>3221</v>
      </c>
      <c r="B17" s="307"/>
      <c r="C17" s="308"/>
      <c r="D17" s="280" t="s">
        <v>70</v>
      </c>
      <c r="E17" s="217">
        <v>26517.37</v>
      </c>
      <c r="F17" s="217">
        <v>20572.035304267036</v>
      </c>
      <c r="G17" s="217">
        <v>25000</v>
      </c>
      <c r="H17" s="217">
        <f t="shared" si="2"/>
        <v>25000</v>
      </c>
      <c r="I17" s="217">
        <f t="shared" si="3"/>
        <v>25000</v>
      </c>
      <c r="L17" s="99"/>
    </row>
    <row r="18" spans="1:59" s="91" customFormat="1" hidden="1" x14ac:dyDescent="0.25">
      <c r="A18" s="275">
        <v>3222</v>
      </c>
      <c r="B18" s="307"/>
      <c r="C18" s="308"/>
      <c r="D18" s="280" t="s">
        <v>71</v>
      </c>
      <c r="E18" s="217">
        <v>1619.15</v>
      </c>
      <c r="F18" s="217">
        <v>1061.7824673170085</v>
      </c>
      <c r="G18" s="217">
        <v>1500</v>
      </c>
      <c r="H18" s="217">
        <f t="shared" si="2"/>
        <v>1500</v>
      </c>
      <c r="I18" s="217">
        <f t="shared" si="3"/>
        <v>1500</v>
      </c>
      <c r="L18" s="99"/>
    </row>
    <row r="19" spans="1:59" s="91" customFormat="1" hidden="1" x14ac:dyDescent="0.25">
      <c r="A19" s="275">
        <v>3223</v>
      </c>
      <c r="B19" s="307"/>
      <c r="C19" s="308"/>
      <c r="D19" s="280" t="s">
        <v>72</v>
      </c>
      <c r="E19" s="217">
        <v>62650.36</v>
      </c>
      <c r="F19" s="217">
        <v>39816.842524387816</v>
      </c>
      <c r="G19" s="217">
        <v>40693.199999999997</v>
      </c>
      <c r="H19" s="217">
        <f t="shared" si="2"/>
        <v>40693.199999999997</v>
      </c>
      <c r="I19" s="217">
        <f t="shared" si="3"/>
        <v>40693.199999999997</v>
      </c>
      <c r="L19" s="99"/>
    </row>
    <row r="20" spans="1:59" s="91" customFormat="1" hidden="1" x14ac:dyDescent="0.25">
      <c r="A20" s="275">
        <v>3225</v>
      </c>
      <c r="B20" s="307"/>
      <c r="C20" s="308"/>
      <c r="D20" s="280" t="s">
        <v>74</v>
      </c>
      <c r="E20" s="217">
        <v>2758.16</v>
      </c>
      <c r="F20" s="217">
        <v>1327.2280841462605</v>
      </c>
      <c r="G20" s="217">
        <v>1000</v>
      </c>
      <c r="H20" s="217">
        <f t="shared" si="2"/>
        <v>1000</v>
      </c>
      <c r="I20" s="217">
        <f t="shared" si="3"/>
        <v>1000</v>
      </c>
      <c r="L20" s="99"/>
    </row>
    <row r="21" spans="1:59" s="91" customFormat="1" ht="26.25" hidden="1" x14ac:dyDescent="0.25">
      <c r="A21" s="275">
        <v>3227</v>
      </c>
      <c r="B21" s="307"/>
      <c r="C21" s="308"/>
      <c r="D21" s="280" t="s">
        <v>75</v>
      </c>
      <c r="E21" s="217">
        <v>889.13</v>
      </c>
      <c r="F21" s="217">
        <v>663.61404207313024</v>
      </c>
      <c r="G21" s="217">
        <v>500</v>
      </c>
      <c r="H21" s="217">
        <f t="shared" si="2"/>
        <v>500</v>
      </c>
      <c r="I21" s="217">
        <f t="shared" si="3"/>
        <v>500</v>
      </c>
      <c r="L21" s="99"/>
    </row>
    <row r="22" spans="1:59" s="91" customFormat="1" hidden="1" x14ac:dyDescent="0.25">
      <c r="A22" s="271">
        <v>323</v>
      </c>
      <c r="B22" s="305"/>
      <c r="C22" s="306"/>
      <c r="D22" s="279" t="s">
        <v>76</v>
      </c>
      <c r="E22" s="214">
        <f>SUM(E23:E30)</f>
        <v>24044.01</v>
      </c>
      <c r="F22" s="214">
        <f t="shared" ref="F22:G22" si="9">SUM(F23:F30)</f>
        <v>25429.690092242352</v>
      </c>
      <c r="G22" s="214">
        <f t="shared" si="9"/>
        <v>27670.799999999999</v>
      </c>
      <c r="H22" s="214">
        <f t="shared" si="2"/>
        <v>27670.799999999999</v>
      </c>
      <c r="I22" s="214">
        <f t="shared" si="3"/>
        <v>27670.799999999999</v>
      </c>
      <c r="J22" s="98"/>
      <c r="K22" s="98"/>
      <c r="L22" s="104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</row>
    <row r="23" spans="1:59" s="91" customFormat="1" hidden="1" x14ac:dyDescent="0.25">
      <c r="A23" s="275">
        <v>3231</v>
      </c>
      <c r="B23" s="307"/>
      <c r="C23" s="308"/>
      <c r="D23" s="280" t="s">
        <v>77</v>
      </c>
      <c r="E23" s="217">
        <v>3970.79</v>
      </c>
      <c r="F23" s="217">
        <v>3981.6842524387812</v>
      </c>
      <c r="G23" s="217">
        <v>4000</v>
      </c>
      <c r="H23" s="217">
        <f t="shared" si="2"/>
        <v>4000</v>
      </c>
      <c r="I23" s="217">
        <f t="shared" si="3"/>
        <v>4000</v>
      </c>
      <c r="L23" s="99"/>
    </row>
    <row r="24" spans="1:59" s="91" customFormat="1" hidden="1" x14ac:dyDescent="0.25">
      <c r="A24" s="275">
        <v>3233</v>
      </c>
      <c r="B24" s="307"/>
      <c r="C24" s="308"/>
      <c r="D24" s="280" t="s">
        <v>79</v>
      </c>
      <c r="E24" s="217">
        <v>238.9</v>
      </c>
      <c r="F24" s="217">
        <v>132.72280841462606</v>
      </c>
      <c r="G24" s="217">
        <v>200</v>
      </c>
      <c r="H24" s="217">
        <f t="shared" si="2"/>
        <v>200</v>
      </c>
      <c r="I24" s="217">
        <f t="shared" si="3"/>
        <v>200</v>
      </c>
      <c r="L24" s="99"/>
    </row>
    <row r="25" spans="1:59" s="91" customFormat="1" hidden="1" x14ac:dyDescent="0.25">
      <c r="A25" s="275">
        <v>3234</v>
      </c>
      <c r="B25" s="307"/>
      <c r="C25" s="308"/>
      <c r="D25" s="280" t="s">
        <v>80</v>
      </c>
      <c r="E25" s="217">
        <v>10894.17</v>
      </c>
      <c r="F25" s="217">
        <v>9290.596589023824</v>
      </c>
      <c r="G25" s="217">
        <v>9200</v>
      </c>
      <c r="H25" s="217">
        <f t="shared" si="2"/>
        <v>9200</v>
      </c>
      <c r="I25" s="217">
        <f t="shared" si="3"/>
        <v>9200</v>
      </c>
      <c r="L25" s="99"/>
    </row>
    <row r="26" spans="1:59" s="91" customFormat="1" hidden="1" x14ac:dyDescent="0.25">
      <c r="A26" s="275">
        <v>3235</v>
      </c>
      <c r="B26" s="307"/>
      <c r="C26" s="308"/>
      <c r="D26" s="280" t="s">
        <v>81</v>
      </c>
      <c r="E26" s="217">
        <v>0</v>
      </c>
      <c r="F26" s="217">
        <v>0</v>
      </c>
      <c r="G26" s="217">
        <v>0</v>
      </c>
      <c r="H26" s="217">
        <f t="shared" si="2"/>
        <v>0</v>
      </c>
      <c r="I26" s="217">
        <f t="shared" si="3"/>
        <v>0</v>
      </c>
    </row>
    <row r="27" spans="1:59" s="91" customFormat="1" hidden="1" x14ac:dyDescent="0.25">
      <c r="A27" s="275">
        <v>3236</v>
      </c>
      <c r="B27" s="307"/>
      <c r="C27" s="308"/>
      <c r="D27" s="280" t="s">
        <v>82</v>
      </c>
      <c r="E27" s="217">
        <v>1901.92</v>
      </c>
      <c r="F27" s="217">
        <v>3663.1495122436791</v>
      </c>
      <c r="G27" s="217">
        <v>6370.8</v>
      </c>
      <c r="H27" s="217">
        <f t="shared" si="2"/>
        <v>6370.8</v>
      </c>
      <c r="I27" s="217">
        <f t="shared" si="3"/>
        <v>6370.8</v>
      </c>
      <c r="L27" s="99"/>
    </row>
    <row r="28" spans="1:59" s="91" customFormat="1" hidden="1" x14ac:dyDescent="0.25">
      <c r="A28" s="275">
        <v>3237</v>
      </c>
      <c r="B28" s="307"/>
      <c r="C28" s="308"/>
      <c r="D28" s="280" t="s">
        <v>83</v>
      </c>
      <c r="E28" s="217">
        <v>124.43</v>
      </c>
      <c r="F28" s="217">
        <v>663.61404207313024</v>
      </c>
      <c r="G28" s="217">
        <v>300</v>
      </c>
      <c r="H28" s="217">
        <f t="shared" si="2"/>
        <v>300</v>
      </c>
      <c r="I28" s="217">
        <f t="shared" si="3"/>
        <v>300</v>
      </c>
      <c r="L28" s="99"/>
    </row>
    <row r="29" spans="1:59" s="91" customFormat="1" hidden="1" x14ac:dyDescent="0.25">
      <c r="A29" s="275">
        <v>3238</v>
      </c>
      <c r="B29" s="307"/>
      <c r="C29" s="308"/>
      <c r="D29" s="280" t="s">
        <v>84</v>
      </c>
      <c r="E29" s="217">
        <v>4107.7700000000004</v>
      </c>
      <c r="F29" s="217">
        <v>3716.2386356095294</v>
      </c>
      <c r="G29" s="217">
        <v>4100</v>
      </c>
      <c r="H29" s="217">
        <f t="shared" si="2"/>
        <v>4100</v>
      </c>
      <c r="I29" s="217">
        <f t="shared" si="3"/>
        <v>4100</v>
      </c>
      <c r="L29" s="99"/>
    </row>
    <row r="30" spans="1:59" s="91" customFormat="1" hidden="1" x14ac:dyDescent="0.25">
      <c r="A30" s="275">
        <v>3239</v>
      </c>
      <c r="B30" s="307"/>
      <c r="C30" s="308"/>
      <c r="D30" s="280" t="s">
        <v>85</v>
      </c>
      <c r="E30" s="217">
        <v>2806.03</v>
      </c>
      <c r="F30" s="217">
        <v>3981.6842524387812</v>
      </c>
      <c r="G30" s="217">
        <v>3500</v>
      </c>
      <c r="H30" s="217">
        <f t="shared" si="2"/>
        <v>3500</v>
      </c>
      <c r="I30" s="217">
        <f t="shared" si="3"/>
        <v>3500</v>
      </c>
      <c r="L30" s="99"/>
    </row>
    <row r="31" spans="1:59" s="91" customFormat="1" ht="26.25" hidden="1" x14ac:dyDescent="0.25">
      <c r="A31" s="271">
        <v>329</v>
      </c>
      <c r="B31" s="305"/>
      <c r="C31" s="306"/>
      <c r="D31" s="274" t="s">
        <v>86</v>
      </c>
      <c r="E31" s="214">
        <f>SUM(E32:E36)</f>
        <v>2742.5600000000004</v>
      </c>
      <c r="F31" s="214">
        <f t="shared" ref="F31:G31" si="10">SUM(F32:F36)</f>
        <v>936.58238768332342</v>
      </c>
      <c r="G31" s="214">
        <f t="shared" si="10"/>
        <v>700</v>
      </c>
      <c r="H31" s="214">
        <f t="shared" si="2"/>
        <v>700</v>
      </c>
      <c r="I31" s="214">
        <f t="shared" si="3"/>
        <v>700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</row>
    <row r="32" spans="1:59" s="91" customFormat="1" hidden="1" x14ac:dyDescent="0.25">
      <c r="A32" s="275">
        <v>3292</v>
      </c>
      <c r="B32" s="307"/>
      <c r="C32" s="308"/>
      <c r="D32" s="278" t="s">
        <v>88</v>
      </c>
      <c r="E32" s="217">
        <v>2343.06</v>
      </c>
      <c r="F32" s="217">
        <v>132.72280841462606</v>
      </c>
      <c r="G32" s="217">
        <v>100</v>
      </c>
      <c r="H32" s="217">
        <f t="shared" si="2"/>
        <v>100</v>
      </c>
      <c r="I32" s="217">
        <f t="shared" si="3"/>
        <v>100</v>
      </c>
      <c r="L32" s="99"/>
    </row>
    <row r="33" spans="1:59" s="91" customFormat="1" hidden="1" x14ac:dyDescent="0.25">
      <c r="A33" s="275">
        <v>3293</v>
      </c>
      <c r="B33" s="307"/>
      <c r="C33" s="308"/>
      <c r="D33" s="278" t="s">
        <v>89</v>
      </c>
      <c r="E33" s="217">
        <v>0</v>
      </c>
      <c r="F33" s="217">
        <v>0</v>
      </c>
      <c r="G33" s="217">
        <v>0</v>
      </c>
      <c r="H33" s="217">
        <f t="shared" si="2"/>
        <v>0</v>
      </c>
      <c r="I33" s="217">
        <f t="shared" si="3"/>
        <v>0</v>
      </c>
    </row>
    <row r="34" spans="1:59" s="91" customFormat="1" hidden="1" x14ac:dyDescent="0.25">
      <c r="A34" s="275">
        <v>3294</v>
      </c>
      <c r="B34" s="307"/>
      <c r="C34" s="308"/>
      <c r="D34" s="278" t="s">
        <v>90</v>
      </c>
      <c r="E34" s="217">
        <v>134.05000000000001</v>
      </c>
      <c r="F34" s="217">
        <v>132.72280841462606</v>
      </c>
      <c r="G34" s="217">
        <v>100</v>
      </c>
      <c r="H34" s="217">
        <f t="shared" si="2"/>
        <v>100</v>
      </c>
      <c r="I34" s="217">
        <f t="shared" si="3"/>
        <v>100</v>
      </c>
      <c r="L34" s="99"/>
    </row>
    <row r="35" spans="1:59" s="91" customFormat="1" hidden="1" x14ac:dyDescent="0.25">
      <c r="A35" s="275">
        <v>3295</v>
      </c>
      <c r="B35" s="307"/>
      <c r="C35" s="308"/>
      <c r="D35" s="278" t="s">
        <v>91</v>
      </c>
      <c r="E35" s="217">
        <v>0</v>
      </c>
      <c r="F35" s="217">
        <v>0</v>
      </c>
      <c r="G35" s="217">
        <v>0</v>
      </c>
      <c r="H35" s="217">
        <f t="shared" si="2"/>
        <v>0</v>
      </c>
      <c r="I35" s="217">
        <f t="shared" si="3"/>
        <v>0</v>
      </c>
      <c r="L35" s="99"/>
    </row>
    <row r="36" spans="1:59" s="91" customFormat="1" ht="26.25" hidden="1" x14ac:dyDescent="0.25">
      <c r="A36" s="322">
        <v>3299</v>
      </c>
      <c r="B36" s="318"/>
      <c r="C36" s="319"/>
      <c r="D36" s="278" t="s">
        <v>86</v>
      </c>
      <c r="E36" s="217">
        <f>2198.17-995.42-937.3</f>
        <v>265.45000000000005</v>
      </c>
      <c r="F36" s="217">
        <v>671.1367708540713</v>
      </c>
      <c r="G36" s="217">
        <v>500</v>
      </c>
      <c r="H36" s="217">
        <f t="shared" si="2"/>
        <v>500</v>
      </c>
      <c r="I36" s="217">
        <f t="shared" si="3"/>
        <v>500</v>
      </c>
      <c r="L36" s="99"/>
    </row>
    <row r="37" spans="1:59" s="91" customFormat="1" x14ac:dyDescent="0.25">
      <c r="A37" s="320">
        <v>34</v>
      </c>
      <c r="B37" s="316"/>
      <c r="C37" s="317"/>
      <c r="D37" s="270" t="s">
        <v>100</v>
      </c>
      <c r="E37" s="212">
        <f t="shared" ref="E37:E38" si="11">E38</f>
        <v>1393.59</v>
      </c>
      <c r="F37" s="212">
        <f t="shared" ref="F37:F38" si="12">F38</f>
        <v>1459.9508925608866</v>
      </c>
      <c r="G37" s="212">
        <f t="shared" ref="G37:G38" si="13">G38</f>
        <v>1450</v>
      </c>
      <c r="H37" s="212">
        <f t="shared" si="2"/>
        <v>1450</v>
      </c>
      <c r="I37" s="212">
        <f t="shared" si="3"/>
        <v>1450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</row>
    <row r="38" spans="1:59" hidden="1" x14ac:dyDescent="0.25">
      <c r="A38" s="309">
        <v>343</v>
      </c>
      <c r="B38" s="310"/>
      <c r="C38" s="311"/>
      <c r="D38" s="36" t="s">
        <v>101</v>
      </c>
      <c r="E38" s="10">
        <f t="shared" si="11"/>
        <v>1393.59</v>
      </c>
      <c r="F38" s="10">
        <f t="shared" si="12"/>
        <v>1459.9508925608866</v>
      </c>
      <c r="G38" s="10">
        <f t="shared" si="13"/>
        <v>1450</v>
      </c>
      <c r="H38" s="10">
        <f t="shared" si="2"/>
        <v>1450</v>
      </c>
      <c r="I38" s="10">
        <f t="shared" si="3"/>
        <v>1450</v>
      </c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</row>
    <row r="39" spans="1:59" ht="25.5" hidden="1" x14ac:dyDescent="0.25">
      <c r="A39" s="59">
        <v>3431</v>
      </c>
      <c r="B39" s="60"/>
      <c r="C39" s="61"/>
      <c r="D39" s="37" t="s">
        <v>102</v>
      </c>
      <c r="E39" s="12">
        <v>1393.59</v>
      </c>
      <c r="F39" s="12">
        <v>1459.9508925608866</v>
      </c>
      <c r="G39" s="12">
        <v>1450</v>
      </c>
      <c r="H39" s="12">
        <f t="shared" si="2"/>
        <v>1450</v>
      </c>
      <c r="I39" s="12">
        <f t="shared" si="3"/>
        <v>1450</v>
      </c>
      <c r="J39" s="91"/>
      <c r="K39" s="91"/>
      <c r="L39" s="99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</row>
    <row r="40" spans="1:59" ht="38.25" customHeight="1" x14ac:dyDescent="0.25">
      <c r="A40" s="363" t="s">
        <v>151</v>
      </c>
      <c r="B40" s="364"/>
      <c r="C40" s="365"/>
      <c r="D40" s="298" t="s">
        <v>237</v>
      </c>
      <c r="E40" s="299">
        <f>E42</f>
        <v>13868.939999999999</v>
      </c>
      <c r="F40" s="299">
        <f t="shared" ref="F40:G40" si="14">F42</f>
        <v>13868.926786117194</v>
      </c>
      <c r="G40" s="299">
        <f t="shared" si="14"/>
        <v>14296</v>
      </c>
      <c r="H40" s="299">
        <f t="shared" si="2"/>
        <v>14296</v>
      </c>
      <c r="I40" s="299">
        <f t="shared" si="3"/>
        <v>14296</v>
      </c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</row>
    <row r="41" spans="1:59" ht="15" customHeight="1" x14ac:dyDescent="0.25">
      <c r="A41" s="366" t="s">
        <v>150</v>
      </c>
      <c r="B41" s="366"/>
      <c r="C41" s="366"/>
      <c r="D41" s="54" t="s">
        <v>48</v>
      </c>
      <c r="E41" s="14">
        <f>E40</f>
        <v>13868.939999999999</v>
      </c>
      <c r="F41" s="14">
        <f t="shared" ref="F41:G41" si="15">F40</f>
        <v>13868.926786117194</v>
      </c>
      <c r="G41" s="14">
        <f t="shared" si="15"/>
        <v>14296</v>
      </c>
      <c r="H41" s="14">
        <f t="shared" si="2"/>
        <v>14296</v>
      </c>
      <c r="I41" s="14">
        <f t="shared" si="3"/>
        <v>14296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</row>
    <row r="42" spans="1:59" ht="15" customHeight="1" x14ac:dyDescent="0.25">
      <c r="A42" s="62">
        <v>3</v>
      </c>
      <c r="B42" s="63"/>
      <c r="C42" s="64"/>
      <c r="D42" s="65" t="s">
        <v>53</v>
      </c>
      <c r="E42" s="6">
        <f>E43</f>
        <v>13868.939999999999</v>
      </c>
      <c r="F42" s="6">
        <f t="shared" ref="F42:G42" si="16">F43</f>
        <v>13868.926786117194</v>
      </c>
      <c r="G42" s="6">
        <f t="shared" si="16"/>
        <v>14296</v>
      </c>
      <c r="H42" s="6">
        <f t="shared" si="2"/>
        <v>14296</v>
      </c>
      <c r="I42" s="6">
        <f t="shared" si="3"/>
        <v>14296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</row>
    <row r="43" spans="1:59" s="91" customFormat="1" ht="15" customHeight="1" x14ac:dyDescent="0.25">
      <c r="A43" s="281">
        <v>32</v>
      </c>
      <c r="B43" s="282"/>
      <c r="C43" s="283"/>
      <c r="D43" s="284" t="s">
        <v>63</v>
      </c>
      <c r="E43" s="212">
        <f>E44+E46</f>
        <v>13868.939999999999</v>
      </c>
      <c r="F43" s="212">
        <f t="shared" ref="F43:G43" si="17">F44+F46</f>
        <v>13868.926786117194</v>
      </c>
      <c r="G43" s="212">
        <f t="shared" si="17"/>
        <v>14296</v>
      </c>
      <c r="H43" s="212">
        <f t="shared" si="2"/>
        <v>14296</v>
      </c>
      <c r="I43" s="212">
        <f t="shared" si="3"/>
        <v>14296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</row>
    <row r="44" spans="1:59" hidden="1" x14ac:dyDescent="0.25">
      <c r="A44" s="56">
        <v>322</v>
      </c>
      <c r="B44" s="66"/>
      <c r="C44" s="67"/>
      <c r="D44" s="27" t="s">
        <v>69</v>
      </c>
      <c r="E44" s="10">
        <f>E45</f>
        <v>6017.46</v>
      </c>
      <c r="F44" s="10">
        <f t="shared" ref="F44:G44" si="18">F45</f>
        <v>6934.46</v>
      </c>
      <c r="G44" s="10">
        <f t="shared" si="18"/>
        <v>7148</v>
      </c>
      <c r="H44" s="10">
        <f t="shared" si="2"/>
        <v>7148</v>
      </c>
      <c r="I44" s="10">
        <f t="shared" si="3"/>
        <v>7148</v>
      </c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</row>
    <row r="45" spans="1:59" ht="26.25" hidden="1" x14ac:dyDescent="0.25">
      <c r="A45" s="59">
        <v>3224</v>
      </c>
      <c r="B45" s="68"/>
      <c r="C45" s="69"/>
      <c r="D45" s="28" t="s">
        <v>73</v>
      </c>
      <c r="E45" s="12">
        <v>6017.46</v>
      </c>
      <c r="F45" s="12">
        <v>6934.46</v>
      </c>
      <c r="G45" s="12">
        <v>7148</v>
      </c>
      <c r="H45" s="12">
        <f t="shared" si="2"/>
        <v>7148</v>
      </c>
      <c r="I45" s="12">
        <f t="shared" si="3"/>
        <v>7148</v>
      </c>
      <c r="J45" s="91"/>
      <c r="K45" s="91"/>
      <c r="L45" s="99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</row>
    <row r="46" spans="1:59" ht="15" hidden="1" customHeight="1" x14ac:dyDescent="0.25">
      <c r="A46" s="56">
        <v>323</v>
      </c>
      <c r="B46" s="66"/>
      <c r="C46" s="67"/>
      <c r="D46" s="27" t="s">
        <v>76</v>
      </c>
      <c r="E46" s="10">
        <f>E47</f>
        <v>7851.48</v>
      </c>
      <c r="F46" s="10">
        <f t="shared" ref="F46:G46" si="19">F47</f>
        <v>6934.4667861171938</v>
      </c>
      <c r="G46" s="10">
        <f t="shared" si="19"/>
        <v>7148</v>
      </c>
      <c r="H46" s="10">
        <f t="shared" si="2"/>
        <v>7148</v>
      </c>
      <c r="I46" s="10">
        <f t="shared" si="3"/>
        <v>7148</v>
      </c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</row>
    <row r="47" spans="1:59" ht="26.25" hidden="1" x14ac:dyDescent="0.25">
      <c r="A47" s="59">
        <v>3232</v>
      </c>
      <c r="B47" s="68"/>
      <c r="C47" s="69"/>
      <c r="D47" s="28" t="s">
        <v>78</v>
      </c>
      <c r="E47" s="12">
        <v>7851.48</v>
      </c>
      <c r="F47" s="12">
        <v>6934.4667861171938</v>
      </c>
      <c r="G47" s="12">
        <v>7148</v>
      </c>
      <c r="H47" s="12">
        <f t="shared" si="2"/>
        <v>7148</v>
      </c>
      <c r="I47" s="12">
        <f t="shared" si="3"/>
        <v>7148</v>
      </c>
      <c r="J47" s="91"/>
      <c r="K47" s="91"/>
      <c r="L47" s="99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</row>
    <row r="48" spans="1:59" ht="25.5" x14ac:dyDescent="0.25">
      <c r="A48" s="362" t="s">
        <v>175</v>
      </c>
      <c r="B48" s="362"/>
      <c r="C48" s="362"/>
      <c r="D48" s="52" t="s">
        <v>294</v>
      </c>
      <c r="E48" s="53">
        <f>E49+E55</f>
        <v>0</v>
      </c>
      <c r="F48" s="53">
        <f>F49+F55</f>
        <v>0</v>
      </c>
      <c r="G48" s="53">
        <f>G49+G55</f>
        <v>120000</v>
      </c>
      <c r="H48" s="53">
        <f t="shared" si="2"/>
        <v>120000</v>
      </c>
      <c r="I48" s="53">
        <f t="shared" si="3"/>
        <v>120000</v>
      </c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</row>
    <row r="49" spans="1:59" ht="38.25" x14ac:dyDescent="0.25">
      <c r="A49" s="367" t="s">
        <v>295</v>
      </c>
      <c r="B49" s="367"/>
      <c r="C49" s="367"/>
      <c r="D49" s="300" t="s">
        <v>296</v>
      </c>
      <c r="E49" s="301">
        <f>E51</f>
        <v>0</v>
      </c>
      <c r="F49" s="301">
        <f t="shared" ref="F49:G49" si="20">F51</f>
        <v>0</v>
      </c>
      <c r="G49" s="301">
        <f t="shared" si="20"/>
        <v>65000</v>
      </c>
      <c r="H49" s="301">
        <f t="shared" si="2"/>
        <v>65000</v>
      </c>
      <c r="I49" s="301">
        <f t="shared" si="3"/>
        <v>65000</v>
      </c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</row>
    <row r="50" spans="1:59" ht="15" customHeight="1" x14ac:dyDescent="0.25">
      <c r="A50" s="366" t="s">
        <v>150</v>
      </c>
      <c r="B50" s="366"/>
      <c r="C50" s="366"/>
      <c r="D50" s="54" t="s">
        <v>48</v>
      </c>
      <c r="E50" s="14">
        <f>E49</f>
        <v>0</v>
      </c>
      <c r="F50" s="14">
        <f t="shared" ref="F50:G50" si="21">F49</f>
        <v>0</v>
      </c>
      <c r="G50" s="14">
        <f t="shared" si="21"/>
        <v>65000</v>
      </c>
      <c r="H50" s="14">
        <f t="shared" si="2"/>
        <v>65000</v>
      </c>
      <c r="I50" s="14">
        <f t="shared" si="3"/>
        <v>65000</v>
      </c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</row>
    <row r="51" spans="1:59" ht="24" x14ac:dyDescent="0.25">
      <c r="A51" s="328">
        <v>4</v>
      </c>
      <c r="B51" s="70"/>
      <c r="C51" s="71"/>
      <c r="D51" s="77" t="s">
        <v>110</v>
      </c>
      <c r="E51" s="6">
        <f>E52</f>
        <v>0</v>
      </c>
      <c r="F51" s="6">
        <f t="shared" ref="F51:G53" si="22">F52</f>
        <v>0</v>
      </c>
      <c r="G51" s="6">
        <f t="shared" si="22"/>
        <v>65000</v>
      </c>
      <c r="H51" s="6">
        <f t="shared" si="2"/>
        <v>65000</v>
      </c>
      <c r="I51" s="6">
        <f t="shared" si="3"/>
        <v>65000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</row>
    <row r="52" spans="1:59" s="91" customFormat="1" ht="24" x14ac:dyDescent="0.25">
      <c r="A52" s="329">
        <v>45</v>
      </c>
      <c r="B52" s="285"/>
      <c r="C52" s="286"/>
      <c r="D52" s="287" t="s">
        <v>121</v>
      </c>
      <c r="E52" s="212">
        <f>E53</f>
        <v>0</v>
      </c>
      <c r="F52" s="212">
        <f>F53</f>
        <v>0</v>
      </c>
      <c r="G52" s="212">
        <f>G53</f>
        <v>65000</v>
      </c>
      <c r="H52" s="212">
        <f t="shared" si="2"/>
        <v>65000</v>
      </c>
      <c r="I52" s="212">
        <f t="shared" si="3"/>
        <v>65000</v>
      </c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</row>
    <row r="53" spans="1:59" ht="24" hidden="1" x14ac:dyDescent="0.25">
      <c r="A53" s="35">
        <v>451</v>
      </c>
      <c r="B53" s="72"/>
      <c r="C53" s="73"/>
      <c r="D53" s="30" t="s">
        <v>122</v>
      </c>
      <c r="E53" s="10">
        <f>E54</f>
        <v>0</v>
      </c>
      <c r="F53" s="10">
        <f t="shared" si="22"/>
        <v>0</v>
      </c>
      <c r="G53" s="10">
        <f t="shared" si="22"/>
        <v>65000</v>
      </c>
      <c r="H53" s="10">
        <f t="shared" si="2"/>
        <v>65000</v>
      </c>
      <c r="I53" s="10">
        <f t="shared" si="3"/>
        <v>65000</v>
      </c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</row>
    <row r="54" spans="1:59" ht="24" hidden="1" x14ac:dyDescent="0.25">
      <c r="A54" s="74">
        <v>4511</v>
      </c>
      <c r="B54" s="75"/>
      <c r="C54" s="76"/>
      <c r="D54" s="31" t="s">
        <v>122</v>
      </c>
      <c r="E54" s="12">
        <v>0</v>
      </c>
      <c r="F54" s="12">
        <v>0</v>
      </c>
      <c r="G54" s="12">
        <v>65000</v>
      </c>
      <c r="H54" s="12">
        <f t="shared" si="2"/>
        <v>65000</v>
      </c>
      <c r="I54" s="12">
        <f t="shared" si="3"/>
        <v>65000</v>
      </c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</row>
    <row r="55" spans="1:59" ht="25.5" x14ac:dyDescent="0.25">
      <c r="A55" s="367" t="s">
        <v>297</v>
      </c>
      <c r="B55" s="367"/>
      <c r="C55" s="367"/>
      <c r="D55" s="300" t="s">
        <v>298</v>
      </c>
      <c r="E55" s="301">
        <f>E57</f>
        <v>0</v>
      </c>
      <c r="F55" s="301">
        <f t="shared" ref="F55:G55" si="23">F57</f>
        <v>0</v>
      </c>
      <c r="G55" s="301">
        <f t="shared" si="23"/>
        <v>55000</v>
      </c>
      <c r="H55" s="301">
        <f t="shared" si="2"/>
        <v>55000</v>
      </c>
      <c r="I55" s="301">
        <f t="shared" si="3"/>
        <v>55000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</row>
    <row r="56" spans="1:59" x14ac:dyDescent="0.25">
      <c r="A56" s="366" t="s">
        <v>150</v>
      </c>
      <c r="B56" s="366"/>
      <c r="C56" s="366"/>
      <c r="D56" s="54" t="s">
        <v>48</v>
      </c>
      <c r="E56" s="14">
        <f>E55</f>
        <v>0</v>
      </c>
      <c r="F56" s="14">
        <f t="shared" ref="F56:G56" si="24">F55</f>
        <v>0</v>
      </c>
      <c r="G56" s="14">
        <f t="shared" si="24"/>
        <v>55000</v>
      </c>
      <c r="H56" s="14">
        <f t="shared" si="2"/>
        <v>55000</v>
      </c>
      <c r="I56" s="14">
        <f t="shared" si="3"/>
        <v>55000</v>
      </c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</row>
    <row r="57" spans="1:59" ht="24" x14ac:dyDescent="0.25">
      <c r="A57" s="328">
        <v>4</v>
      </c>
      <c r="B57" s="70"/>
      <c r="C57" s="71"/>
      <c r="D57" s="77" t="s">
        <v>110</v>
      </c>
      <c r="E57" s="6">
        <f>E58</f>
        <v>0</v>
      </c>
      <c r="F57" s="6">
        <f t="shared" ref="F57:G59" si="25">F58</f>
        <v>0</v>
      </c>
      <c r="G57" s="6">
        <f t="shared" si="25"/>
        <v>55000</v>
      </c>
      <c r="H57" s="6">
        <f t="shared" si="2"/>
        <v>55000</v>
      </c>
      <c r="I57" s="6">
        <f t="shared" si="3"/>
        <v>55000</v>
      </c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</row>
    <row r="58" spans="1:59" s="91" customFormat="1" ht="24" x14ac:dyDescent="0.25">
      <c r="A58" s="329">
        <v>45</v>
      </c>
      <c r="B58" s="285"/>
      <c r="C58" s="286"/>
      <c r="D58" s="287" t="s">
        <v>121</v>
      </c>
      <c r="E58" s="212">
        <f>E59</f>
        <v>0</v>
      </c>
      <c r="F58" s="212">
        <f>F59</f>
        <v>0</v>
      </c>
      <c r="G58" s="212">
        <f>G59</f>
        <v>55000</v>
      </c>
      <c r="H58" s="212">
        <f t="shared" si="2"/>
        <v>55000</v>
      </c>
      <c r="I58" s="212">
        <f t="shared" si="3"/>
        <v>55000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</row>
    <row r="59" spans="1:59" ht="24" hidden="1" x14ac:dyDescent="0.25">
      <c r="A59" s="35">
        <v>451</v>
      </c>
      <c r="B59" s="72"/>
      <c r="C59" s="73"/>
      <c r="D59" s="30" t="s">
        <v>122</v>
      </c>
      <c r="E59" s="10">
        <f>E60</f>
        <v>0</v>
      </c>
      <c r="F59" s="10">
        <f t="shared" si="25"/>
        <v>0</v>
      </c>
      <c r="G59" s="10">
        <f t="shared" si="25"/>
        <v>55000</v>
      </c>
      <c r="H59" s="10">
        <f t="shared" si="2"/>
        <v>55000</v>
      </c>
      <c r="I59" s="10">
        <f t="shared" si="3"/>
        <v>55000</v>
      </c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</row>
    <row r="60" spans="1:59" ht="24" hidden="1" x14ac:dyDescent="0.25">
      <c r="A60" s="74">
        <v>4511</v>
      </c>
      <c r="B60" s="75"/>
      <c r="C60" s="76"/>
      <c r="D60" s="31" t="s">
        <v>122</v>
      </c>
      <c r="E60" s="12">
        <v>0</v>
      </c>
      <c r="F60" s="12">
        <v>0</v>
      </c>
      <c r="G60" s="12">
        <v>55000</v>
      </c>
      <c r="H60" s="12">
        <f t="shared" si="2"/>
        <v>55000</v>
      </c>
      <c r="I60" s="12">
        <f t="shared" si="3"/>
        <v>55000</v>
      </c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</row>
    <row r="61" spans="1:59" ht="25.5" x14ac:dyDescent="0.25">
      <c r="A61" s="362" t="s">
        <v>152</v>
      </c>
      <c r="B61" s="362"/>
      <c r="C61" s="362"/>
      <c r="D61" s="52" t="s">
        <v>153</v>
      </c>
      <c r="E61" s="53">
        <f>E62+E78+E85+E91+E97+E111+E125+E153+E139</f>
        <v>34443.42</v>
      </c>
      <c r="F61" s="53">
        <f t="shared" ref="F61:G61" si="26">F62+F78+F85+F91+F97+F111+F125+F153+F139</f>
        <v>23693.070542172674</v>
      </c>
      <c r="G61" s="53">
        <f t="shared" si="26"/>
        <v>80281.119999999995</v>
      </c>
      <c r="H61" s="53">
        <f t="shared" si="2"/>
        <v>80281.119999999995</v>
      </c>
      <c r="I61" s="53">
        <f t="shared" si="3"/>
        <v>80281.119999999995</v>
      </c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</row>
    <row r="62" spans="1:59" ht="14.25" customHeight="1" x14ac:dyDescent="0.25">
      <c r="A62" s="367" t="s">
        <v>154</v>
      </c>
      <c r="B62" s="367"/>
      <c r="C62" s="367"/>
      <c r="D62" s="300" t="s">
        <v>155</v>
      </c>
      <c r="E62" s="301">
        <f>E64</f>
        <v>995.42</v>
      </c>
      <c r="F62" s="301">
        <f t="shared" ref="F62:G62" si="27">F64</f>
        <v>1990.8421262193906</v>
      </c>
      <c r="G62" s="301">
        <f t="shared" si="27"/>
        <v>1665</v>
      </c>
      <c r="H62" s="301">
        <f t="shared" si="2"/>
        <v>1665</v>
      </c>
      <c r="I62" s="301">
        <f t="shared" si="3"/>
        <v>1665</v>
      </c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</row>
    <row r="63" spans="1:59" ht="15" customHeight="1" x14ac:dyDescent="0.25">
      <c r="A63" s="366" t="s">
        <v>150</v>
      </c>
      <c r="B63" s="366"/>
      <c r="C63" s="366"/>
      <c r="D63" s="54" t="s">
        <v>48</v>
      </c>
      <c r="E63" s="14">
        <f>E62</f>
        <v>995.42</v>
      </c>
      <c r="F63" s="14">
        <f t="shared" ref="F63:G63" si="28">F62</f>
        <v>1990.8421262193906</v>
      </c>
      <c r="G63" s="14">
        <f t="shared" si="28"/>
        <v>1665</v>
      </c>
      <c r="H63" s="14">
        <f t="shared" si="2"/>
        <v>1665</v>
      </c>
      <c r="I63" s="14">
        <f t="shared" si="3"/>
        <v>1665</v>
      </c>
      <c r="J63" s="95"/>
      <c r="K63" s="95"/>
      <c r="L63" s="101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</row>
    <row r="64" spans="1:59" x14ac:dyDescent="0.25">
      <c r="A64" s="326">
        <v>3</v>
      </c>
      <c r="B64" s="70"/>
      <c r="C64" s="71"/>
      <c r="D64" s="55" t="s">
        <v>53</v>
      </c>
      <c r="E64" s="6">
        <f>E65</f>
        <v>995.42</v>
      </c>
      <c r="F64" s="6">
        <f t="shared" ref="F64:G64" si="29">F65</f>
        <v>1990.8421262193906</v>
      </c>
      <c r="G64" s="6">
        <f t="shared" si="29"/>
        <v>1665</v>
      </c>
      <c r="H64" s="6">
        <f t="shared" si="2"/>
        <v>1665</v>
      </c>
      <c r="I64" s="6">
        <f t="shared" si="3"/>
        <v>1665</v>
      </c>
      <c r="J64" s="96"/>
      <c r="K64" s="96"/>
      <c r="L64" s="102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</row>
    <row r="65" spans="1:59" s="91" customFormat="1" x14ac:dyDescent="0.25">
      <c r="A65" s="327">
        <v>32</v>
      </c>
      <c r="B65" s="285"/>
      <c r="C65" s="286"/>
      <c r="D65" s="270" t="s">
        <v>63</v>
      </c>
      <c r="E65" s="212">
        <f>E66+E70+E74+E76</f>
        <v>995.42</v>
      </c>
      <c r="F65" s="212">
        <f t="shared" ref="F65:G65" si="30">F66+F70+F74+F76</f>
        <v>1990.8421262193906</v>
      </c>
      <c r="G65" s="212">
        <f t="shared" si="30"/>
        <v>1665</v>
      </c>
      <c r="H65" s="212">
        <f t="shared" si="2"/>
        <v>1665</v>
      </c>
      <c r="I65" s="212">
        <f t="shared" si="3"/>
        <v>1665</v>
      </c>
      <c r="J65" s="97"/>
      <c r="K65" s="97"/>
      <c r="L65" s="103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</row>
    <row r="66" spans="1:59" hidden="1" x14ac:dyDescent="0.25">
      <c r="A66" s="35">
        <v>321</v>
      </c>
      <c r="B66" s="72"/>
      <c r="C66" s="73"/>
      <c r="D66" s="27" t="s">
        <v>64</v>
      </c>
      <c r="E66" s="10">
        <f>SUM(E67:E69)</f>
        <v>0</v>
      </c>
      <c r="F66" s="10">
        <f t="shared" ref="F66:G66" si="31">SUM(F67:F69)</f>
        <v>0</v>
      </c>
      <c r="G66" s="10">
        <f t="shared" si="31"/>
        <v>0</v>
      </c>
      <c r="H66" s="10">
        <f t="shared" si="2"/>
        <v>0</v>
      </c>
      <c r="I66" s="10">
        <f t="shared" si="3"/>
        <v>0</v>
      </c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</row>
    <row r="67" spans="1:59" hidden="1" x14ac:dyDescent="0.25">
      <c r="A67" s="74">
        <v>3211</v>
      </c>
      <c r="B67" s="75"/>
      <c r="C67" s="76"/>
      <c r="D67" s="28" t="s">
        <v>65</v>
      </c>
      <c r="E67" s="12">
        <v>0</v>
      </c>
      <c r="F67" s="12">
        <v>0</v>
      </c>
      <c r="G67" s="12">
        <v>0</v>
      </c>
      <c r="H67" s="12">
        <f t="shared" si="2"/>
        <v>0</v>
      </c>
      <c r="I67" s="12">
        <f t="shared" si="3"/>
        <v>0</v>
      </c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</row>
    <row r="68" spans="1:59" hidden="1" x14ac:dyDescent="0.25">
      <c r="A68" s="74">
        <v>3213</v>
      </c>
      <c r="B68" s="75"/>
      <c r="C68" s="76"/>
      <c r="D68" s="28" t="s">
        <v>67</v>
      </c>
      <c r="E68" s="12">
        <v>0</v>
      </c>
      <c r="F68" s="12">
        <v>0</v>
      </c>
      <c r="G68" s="12">
        <v>0</v>
      </c>
      <c r="H68" s="12">
        <f t="shared" si="2"/>
        <v>0</v>
      </c>
      <c r="I68" s="12">
        <f t="shared" si="3"/>
        <v>0</v>
      </c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</row>
    <row r="69" spans="1:59" ht="26.25" hidden="1" x14ac:dyDescent="0.25">
      <c r="A69" s="74">
        <v>3214</v>
      </c>
      <c r="B69" s="75"/>
      <c r="C69" s="76"/>
      <c r="D69" s="28" t="s">
        <v>68</v>
      </c>
      <c r="E69" s="12">
        <v>0</v>
      </c>
      <c r="F69" s="12">
        <v>0</v>
      </c>
      <c r="G69" s="12">
        <v>0</v>
      </c>
      <c r="H69" s="12">
        <f t="shared" si="2"/>
        <v>0</v>
      </c>
      <c r="I69" s="12">
        <f t="shared" si="3"/>
        <v>0</v>
      </c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</row>
    <row r="70" spans="1:59" hidden="1" x14ac:dyDescent="0.25">
      <c r="A70" s="35">
        <v>322</v>
      </c>
      <c r="B70" s="72"/>
      <c r="C70" s="73"/>
      <c r="D70" s="27" t="s">
        <v>69</v>
      </c>
      <c r="E70" s="10">
        <f>SUM(E71:E73)</f>
        <v>0</v>
      </c>
      <c r="F70" s="10">
        <f t="shared" ref="F70:G70" si="32">SUM(F71:F73)</f>
        <v>0</v>
      </c>
      <c r="G70" s="10">
        <f t="shared" si="32"/>
        <v>0</v>
      </c>
      <c r="H70" s="10">
        <f t="shared" si="2"/>
        <v>0</v>
      </c>
      <c r="I70" s="10">
        <f t="shared" si="3"/>
        <v>0</v>
      </c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</row>
    <row r="71" spans="1:59" ht="26.25" hidden="1" x14ac:dyDescent="0.25">
      <c r="A71" s="74">
        <v>3221</v>
      </c>
      <c r="B71" s="75"/>
      <c r="C71" s="76"/>
      <c r="D71" s="28" t="s">
        <v>70</v>
      </c>
      <c r="E71" s="12">
        <v>0</v>
      </c>
      <c r="F71" s="12">
        <v>0</v>
      </c>
      <c r="G71" s="12">
        <v>0</v>
      </c>
      <c r="H71" s="12">
        <f t="shared" si="2"/>
        <v>0</v>
      </c>
      <c r="I71" s="12">
        <f t="shared" si="3"/>
        <v>0</v>
      </c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</row>
    <row r="72" spans="1:59" hidden="1" x14ac:dyDescent="0.25">
      <c r="A72" s="74">
        <v>3222</v>
      </c>
      <c r="B72" s="75"/>
      <c r="C72" s="76"/>
      <c r="D72" s="28" t="s">
        <v>71</v>
      </c>
      <c r="E72" s="12">
        <v>0</v>
      </c>
      <c r="F72" s="12">
        <v>0</v>
      </c>
      <c r="G72" s="12">
        <v>0</v>
      </c>
      <c r="H72" s="12">
        <f t="shared" si="2"/>
        <v>0</v>
      </c>
      <c r="I72" s="12">
        <f t="shared" si="3"/>
        <v>0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</row>
    <row r="73" spans="1:59" hidden="1" x14ac:dyDescent="0.25">
      <c r="A73" s="74">
        <v>3225</v>
      </c>
      <c r="B73" s="75"/>
      <c r="C73" s="76"/>
      <c r="D73" s="28" t="s">
        <v>93</v>
      </c>
      <c r="E73" s="12">
        <v>0</v>
      </c>
      <c r="F73" s="12">
        <v>0</v>
      </c>
      <c r="G73" s="12">
        <v>0</v>
      </c>
      <c r="H73" s="12">
        <f t="shared" si="2"/>
        <v>0</v>
      </c>
      <c r="I73" s="12">
        <f t="shared" si="3"/>
        <v>0</v>
      </c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</row>
    <row r="74" spans="1:59" hidden="1" x14ac:dyDescent="0.25">
      <c r="A74" s="35">
        <v>323</v>
      </c>
      <c r="B74" s="72"/>
      <c r="C74" s="73"/>
      <c r="D74" s="27" t="s">
        <v>76</v>
      </c>
      <c r="E74" s="10">
        <f>E75</f>
        <v>0</v>
      </c>
      <c r="F74" s="10">
        <f t="shared" ref="F74:G74" si="33">F75</f>
        <v>0</v>
      </c>
      <c r="G74" s="10">
        <f t="shared" si="33"/>
        <v>0</v>
      </c>
      <c r="H74" s="10">
        <f t="shared" si="2"/>
        <v>0</v>
      </c>
      <c r="I74" s="10">
        <f t="shared" si="3"/>
        <v>0</v>
      </c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</row>
    <row r="75" spans="1:59" hidden="1" x14ac:dyDescent="0.25">
      <c r="A75" s="74">
        <v>3237</v>
      </c>
      <c r="B75" s="75"/>
      <c r="C75" s="76"/>
      <c r="D75" s="28" t="s">
        <v>83</v>
      </c>
      <c r="E75" s="12">
        <v>0</v>
      </c>
      <c r="F75" s="12">
        <v>0</v>
      </c>
      <c r="G75" s="12">
        <v>0</v>
      </c>
      <c r="H75" s="12">
        <f t="shared" si="2"/>
        <v>0</v>
      </c>
      <c r="I75" s="12">
        <f t="shared" si="3"/>
        <v>0</v>
      </c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</row>
    <row r="76" spans="1:59" ht="26.25" hidden="1" x14ac:dyDescent="0.25">
      <c r="A76" s="35">
        <v>329</v>
      </c>
      <c r="B76" s="72"/>
      <c r="C76" s="73"/>
      <c r="D76" s="27" t="s">
        <v>86</v>
      </c>
      <c r="E76" s="10">
        <f>E77</f>
        <v>995.42</v>
      </c>
      <c r="F76" s="10">
        <f t="shared" ref="F76:G76" si="34">F77</f>
        <v>1990.8421262193906</v>
      </c>
      <c r="G76" s="10">
        <f t="shared" si="34"/>
        <v>1665</v>
      </c>
      <c r="H76" s="10">
        <f t="shared" si="2"/>
        <v>1665</v>
      </c>
      <c r="I76" s="10">
        <f t="shared" si="3"/>
        <v>1665</v>
      </c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</row>
    <row r="77" spans="1:59" ht="26.25" hidden="1" x14ac:dyDescent="0.25">
      <c r="A77" s="74">
        <v>3299</v>
      </c>
      <c r="B77" s="75"/>
      <c r="C77" s="76"/>
      <c r="D77" s="28" t="s">
        <v>86</v>
      </c>
      <c r="E77" s="12">
        <v>995.42</v>
      </c>
      <c r="F77" s="12">
        <v>1990.8421262193906</v>
      </c>
      <c r="G77" s="12">
        <v>1665</v>
      </c>
      <c r="H77" s="12">
        <f t="shared" si="2"/>
        <v>1665</v>
      </c>
      <c r="I77" s="12">
        <f t="shared" si="3"/>
        <v>1665</v>
      </c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</row>
    <row r="78" spans="1:59" x14ac:dyDescent="0.25">
      <c r="A78" s="367" t="s">
        <v>156</v>
      </c>
      <c r="B78" s="367"/>
      <c r="C78" s="367"/>
      <c r="D78" s="300" t="s">
        <v>157</v>
      </c>
      <c r="E78" s="301">
        <f>E80</f>
        <v>1261.19</v>
      </c>
      <c r="F78" s="301">
        <f t="shared" ref="F78:G78" si="35">F80</f>
        <v>1061.7824673170085</v>
      </c>
      <c r="G78" s="301">
        <f t="shared" si="35"/>
        <v>4000</v>
      </c>
      <c r="H78" s="301">
        <f t="shared" si="2"/>
        <v>4000</v>
      </c>
      <c r="I78" s="301">
        <f t="shared" si="3"/>
        <v>4000</v>
      </c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</row>
    <row r="79" spans="1:59" ht="15" customHeight="1" x14ac:dyDescent="0.25">
      <c r="A79" s="366" t="s">
        <v>150</v>
      </c>
      <c r="B79" s="366"/>
      <c r="C79" s="366"/>
      <c r="D79" s="54" t="s">
        <v>48</v>
      </c>
      <c r="E79" s="14">
        <f>E78</f>
        <v>1261.19</v>
      </c>
      <c r="F79" s="14">
        <f t="shared" ref="F79:G79" si="36">F78</f>
        <v>1061.7824673170085</v>
      </c>
      <c r="G79" s="14">
        <f t="shared" si="36"/>
        <v>4000</v>
      </c>
      <c r="H79" s="14">
        <f t="shared" si="2"/>
        <v>4000</v>
      </c>
      <c r="I79" s="14">
        <f t="shared" si="3"/>
        <v>4000</v>
      </c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</row>
    <row r="80" spans="1:59" x14ac:dyDescent="0.25">
      <c r="A80" s="62">
        <v>3</v>
      </c>
      <c r="B80" s="70"/>
      <c r="C80" s="71"/>
      <c r="D80" s="65" t="s">
        <v>53</v>
      </c>
      <c r="E80" s="6">
        <f>E81</f>
        <v>1261.19</v>
      </c>
      <c r="F80" s="6">
        <f t="shared" ref="F80:G81" si="37">F81</f>
        <v>1061.7824673170085</v>
      </c>
      <c r="G80" s="6">
        <f t="shared" si="37"/>
        <v>4000</v>
      </c>
      <c r="H80" s="6">
        <f t="shared" si="2"/>
        <v>4000</v>
      </c>
      <c r="I80" s="6">
        <f t="shared" si="3"/>
        <v>4000</v>
      </c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</row>
    <row r="81" spans="1:59" s="91" customFormat="1" x14ac:dyDescent="0.25">
      <c r="A81" s="281">
        <v>32</v>
      </c>
      <c r="B81" s="285"/>
      <c r="C81" s="286"/>
      <c r="D81" s="284" t="s">
        <v>63</v>
      </c>
      <c r="E81" s="212">
        <f>E82</f>
        <v>1261.19</v>
      </c>
      <c r="F81" s="212">
        <f t="shared" si="37"/>
        <v>1061.7824673170085</v>
      </c>
      <c r="G81" s="212">
        <f t="shared" si="37"/>
        <v>4000</v>
      </c>
      <c r="H81" s="212">
        <f t="shared" si="2"/>
        <v>4000</v>
      </c>
      <c r="I81" s="212">
        <f t="shared" si="3"/>
        <v>4000</v>
      </c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</row>
    <row r="82" spans="1:59" ht="26.25" hidden="1" x14ac:dyDescent="0.25">
      <c r="A82" s="35">
        <v>329</v>
      </c>
      <c r="B82" s="72"/>
      <c r="C82" s="73"/>
      <c r="D82" s="27" t="s">
        <v>86</v>
      </c>
      <c r="E82" s="10">
        <f>SUM(E83:E84)</f>
        <v>1261.19</v>
      </c>
      <c r="F82" s="10">
        <f t="shared" ref="F82:G82" si="38">SUM(F83:F84)</f>
        <v>1061.7824673170085</v>
      </c>
      <c r="G82" s="10">
        <f t="shared" si="38"/>
        <v>4000</v>
      </c>
      <c r="H82" s="10">
        <f t="shared" si="2"/>
        <v>4000</v>
      </c>
      <c r="I82" s="10">
        <f t="shared" si="3"/>
        <v>4000</v>
      </c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</row>
    <row r="83" spans="1:59" ht="26.25" hidden="1" x14ac:dyDescent="0.25">
      <c r="A83" s="74">
        <v>3291</v>
      </c>
      <c r="B83" s="75"/>
      <c r="C83" s="76"/>
      <c r="D83" s="28" t="s">
        <v>87</v>
      </c>
      <c r="E83" s="12">
        <v>323.89</v>
      </c>
      <c r="F83" s="12">
        <v>265.44561682925212</v>
      </c>
      <c r="G83" s="12">
        <v>1000</v>
      </c>
      <c r="H83" s="12">
        <f t="shared" si="2"/>
        <v>1000</v>
      </c>
      <c r="I83" s="12">
        <f t="shared" si="3"/>
        <v>1000</v>
      </c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</row>
    <row r="84" spans="1:59" ht="26.25" hidden="1" x14ac:dyDescent="0.25">
      <c r="A84" s="74">
        <v>3299</v>
      </c>
      <c r="B84" s="75"/>
      <c r="C84" s="76"/>
      <c r="D84" s="28" t="s">
        <v>86</v>
      </c>
      <c r="E84" s="12">
        <v>937.3</v>
      </c>
      <c r="F84" s="12">
        <v>796.33685048775624</v>
      </c>
      <c r="G84" s="12">
        <v>3000</v>
      </c>
      <c r="H84" s="12">
        <f t="shared" ref="H84:H133" si="39">G84</f>
        <v>3000</v>
      </c>
      <c r="I84" s="12">
        <f t="shared" ref="I84:I133" si="40">G84</f>
        <v>3000</v>
      </c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 spans="1:59" x14ac:dyDescent="0.25">
      <c r="A85" s="367" t="s">
        <v>158</v>
      </c>
      <c r="B85" s="367"/>
      <c r="C85" s="367"/>
      <c r="D85" s="300" t="s">
        <v>159</v>
      </c>
      <c r="E85" s="301">
        <f>E87</f>
        <v>0</v>
      </c>
      <c r="F85" s="301">
        <f t="shared" ref="F85:G85" si="41">F87</f>
        <v>663.61404207313024</v>
      </c>
      <c r="G85" s="301">
        <f t="shared" si="41"/>
        <v>0</v>
      </c>
      <c r="H85" s="301">
        <f t="shared" si="39"/>
        <v>0</v>
      </c>
      <c r="I85" s="301">
        <f t="shared" si="40"/>
        <v>0</v>
      </c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</row>
    <row r="86" spans="1:59" ht="15" customHeight="1" x14ac:dyDescent="0.25">
      <c r="A86" s="366" t="s">
        <v>150</v>
      </c>
      <c r="B86" s="366"/>
      <c r="C86" s="366"/>
      <c r="D86" s="54" t="s">
        <v>48</v>
      </c>
      <c r="E86" s="14">
        <f>E85</f>
        <v>0</v>
      </c>
      <c r="F86" s="14">
        <f t="shared" ref="F86:G86" si="42">F85</f>
        <v>663.61404207313024</v>
      </c>
      <c r="G86" s="14">
        <f t="shared" si="42"/>
        <v>0</v>
      </c>
      <c r="H86" s="14">
        <f t="shared" si="39"/>
        <v>0</v>
      </c>
      <c r="I86" s="14">
        <f t="shared" si="40"/>
        <v>0</v>
      </c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 spans="1:59" x14ac:dyDescent="0.25">
      <c r="A87" s="62" t="s">
        <v>160</v>
      </c>
      <c r="B87" s="70"/>
      <c r="C87" s="71"/>
      <c r="D87" s="77" t="s">
        <v>53</v>
      </c>
      <c r="E87" s="6">
        <f>E88</f>
        <v>0</v>
      </c>
      <c r="F87" s="6">
        <f t="shared" ref="F87:G89" si="43">F88</f>
        <v>663.61404207313024</v>
      </c>
      <c r="G87" s="6">
        <f t="shared" si="43"/>
        <v>0</v>
      </c>
      <c r="H87" s="6">
        <f t="shared" si="39"/>
        <v>0</v>
      </c>
      <c r="I87" s="6">
        <f t="shared" si="40"/>
        <v>0</v>
      </c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</row>
    <row r="88" spans="1:59" s="91" customFormat="1" x14ac:dyDescent="0.25">
      <c r="A88" s="281" t="s">
        <v>161</v>
      </c>
      <c r="B88" s="285"/>
      <c r="C88" s="286"/>
      <c r="D88" s="287" t="s">
        <v>63</v>
      </c>
      <c r="E88" s="212">
        <f>E89</f>
        <v>0</v>
      </c>
      <c r="F88" s="212">
        <f t="shared" si="43"/>
        <v>663.61404207313024</v>
      </c>
      <c r="G88" s="212">
        <f t="shared" si="43"/>
        <v>0</v>
      </c>
      <c r="H88" s="212">
        <f t="shared" si="39"/>
        <v>0</v>
      </c>
      <c r="I88" s="212">
        <f t="shared" si="40"/>
        <v>0</v>
      </c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</row>
    <row r="89" spans="1:59" ht="24" hidden="1" x14ac:dyDescent="0.25">
      <c r="A89" s="35" t="s">
        <v>162</v>
      </c>
      <c r="B89" s="72"/>
      <c r="C89" s="73"/>
      <c r="D89" s="30" t="s">
        <v>86</v>
      </c>
      <c r="E89" s="10">
        <f>E90</f>
        <v>0</v>
      </c>
      <c r="F89" s="10">
        <f t="shared" si="43"/>
        <v>663.61404207313024</v>
      </c>
      <c r="G89" s="10">
        <f t="shared" si="43"/>
        <v>0</v>
      </c>
      <c r="H89" s="10">
        <f t="shared" si="39"/>
        <v>0</v>
      </c>
      <c r="I89" s="10">
        <f t="shared" si="40"/>
        <v>0</v>
      </c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</row>
    <row r="90" spans="1:59" ht="24" hidden="1" x14ac:dyDescent="0.25">
      <c r="A90" s="74" t="s">
        <v>163</v>
      </c>
      <c r="B90" s="75"/>
      <c r="C90" s="76"/>
      <c r="D90" s="31" t="s">
        <v>86</v>
      </c>
      <c r="E90" s="12">
        <v>0</v>
      </c>
      <c r="F90" s="12">
        <v>663.61404207313024</v>
      </c>
      <c r="G90" s="12">
        <v>0</v>
      </c>
      <c r="H90" s="12">
        <f t="shared" si="39"/>
        <v>0</v>
      </c>
      <c r="I90" s="12">
        <f t="shared" si="40"/>
        <v>0</v>
      </c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</row>
    <row r="91" spans="1:59" x14ac:dyDescent="0.25">
      <c r="A91" s="367" t="s">
        <v>165</v>
      </c>
      <c r="B91" s="367"/>
      <c r="C91" s="367"/>
      <c r="D91" s="302" t="s">
        <v>166</v>
      </c>
      <c r="E91" s="301">
        <f>E93</f>
        <v>530.89</v>
      </c>
      <c r="F91" s="301">
        <f t="shared" ref="F91:G91" si="44">F93</f>
        <v>519.34434932643171</v>
      </c>
      <c r="G91" s="301">
        <f t="shared" si="44"/>
        <v>531</v>
      </c>
      <c r="H91" s="301">
        <f t="shared" si="39"/>
        <v>531</v>
      </c>
      <c r="I91" s="301">
        <f t="shared" si="40"/>
        <v>531</v>
      </c>
      <c r="J91" s="100"/>
      <c r="K91" s="100"/>
      <c r="L91" s="21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</row>
    <row r="92" spans="1:59" ht="15" customHeight="1" x14ac:dyDescent="0.25">
      <c r="A92" s="366" t="s">
        <v>150</v>
      </c>
      <c r="B92" s="366"/>
      <c r="C92" s="366"/>
      <c r="D92" s="54" t="s">
        <v>48</v>
      </c>
      <c r="E92" s="14">
        <f>E91</f>
        <v>530.89</v>
      </c>
      <c r="F92" s="14">
        <f t="shared" ref="F92:G92" si="45">F91</f>
        <v>519.34434932643171</v>
      </c>
      <c r="G92" s="14">
        <f t="shared" si="45"/>
        <v>531</v>
      </c>
      <c r="H92" s="14">
        <f t="shared" si="39"/>
        <v>531</v>
      </c>
      <c r="I92" s="14">
        <f t="shared" si="40"/>
        <v>531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</row>
    <row r="93" spans="1:59" x14ac:dyDescent="0.25">
      <c r="A93" s="62">
        <v>3</v>
      </c>
      <c r="B93" s="70"/>
      <c r="C93" s="71"/>
      <c r="D93" s="65" t="s">
        <v>53</v>
      </c>
      <c r="E93" s="6">
        <f>E94</f>
        <v>530.89</v>
      </c>
      <c r="F93" s="6">
        <f t="shared" ref="F93:G95" si="46">F94</f>
        <v>519.34434932643171</v>
      </c>
      <c r="G93" s="6">
        <f t="shared" si="46"/>
        <v>531</v>
      </c>
      <c r="H93" s="6">
        <f t="shared" si="39"/>
        <v>531</v>
      </c>
      <c r="I93" s="6">
        <f t="shared" si="40"/>
        <v>531</v>
      </c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</row>
    <row r="94" spans="1:59" s="91" customFormat="1" x14ac:dyDescent="0.25">
      <c r="A94" s="281">
        <v>32</v>
      </c>
      <c r="B94" s="285"/>
      <c r="C94" s="286"/>
      <c r="D94" s="284" t="s">
        <v>63</v>
      </c>
      <c r="E94" s="212">
        <f>E95</f>
        <v>530.89</v>
      </c>
      <c r="F94" s="212">
        <f t="shared" si="46"/>
        <v>519.34434932643171</v>
      </c>
      <c r="G94" s="212">
        <v>531</v>
      </c>
      <c r="H94" s="212">
        <f t="shared" si="39"/>
        <v>531</v>
      </c>
      <c r="I94" s="212">
        <f t="shared" si="40"/>
        <v>531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</row>
    <row r="95" spans="1:59" hidden="1" x14ac:dyDescent="0.25">
      <c r="A95" s="35">
        <v>323</v>
      </c>
      <c r="B95" s="72"/>
      <c r="C95" s="73"/>
      <c r="D95" s="27" t="s">
        <v>76</v>
      </c>
      <c r="E95" s="10">
        <f>E96</f>
        <v>530.89</v>
      </c>
      <c r="F95" s="10">
        <f t="shared" si="46"/>
        <v>519.34434932643171</v>
      </c>
      <c r="G95" s="10">
        <f t="shared" si="46"/>
        <v>530.88</v>
      </c>
      <c r="H95" s="10">
        <f t="shared" si="39"/>
        <v>530.88</v>
      </c>
      <c r="I95" s="10">
        <f t="shared" si="40"/>
        <v>530.88</v>
      </c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</row>
    <row r="96" spans="1:59" hidden="1" x14ac:dyDescent="0.25">
      <c r="A96" s="74">
        <v>3237</v>
      </c>
      <c r="B96" s="75"/>
      <c r="C96" s="76"/>
      <c r="D96" s="28" t="s">
        <v>83</v>
      </c>
      <c r="E96" s="12">
        <v>530.89</v>
      </c>
      <c r="F96" s="12">
        <v>519.34434932643171</v>
      </c>
      <c r="G96" s="12">
        <v>530.88</v>
      </c>
      <c r="H96" s="12">
        <f t="shared" si="39"/>
        <v>530.88</v>
      </c>
      <c r="I96" s="12">
        <f t="shared" si="40"/>
        <v>530.88</v>
      </c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</row>
    <row r="97" spans="1:59" ht="15" customHeight="1" x14ac:dyDescent="0.25">
      <c r="A97" s="367" t="s">
        <v>167</v>
      </c>
      <c r="B97" s="367"/>
      <c r="C97" s="367"/>
      <c r="D97" s="302" t="s">
        <v>168</v>
      </c>
      <c r="E97" s="301">
        <f>E99</f>
        <v>22662.620000000003</v>
      </c>
      <c r="F97" s="301">
        <f t="shared" ref="F97:G97" si="47">F99</f>
        <v>0</v>
      </c>
      <c r="G97" s="301">
        <f t="shared" si="47"/>
        <v>0</v>
      </c>
      <c r="H97" s="301">
        <f t="shared" si="39"/>
        <v>0</v>
      </c>
      <c r="I97" s="301">
        <f t="shared" si="40"/>
        <v>0</v>
      </c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</row>
    <row r="98" spans="1:59" x14ac:dyDescent="0.25">
      <c r="A98" s="366" t="s">
        <v>150</v>
      </c>
      <c r="B98" s="366"/>
      <c r="C98" s="366"/>
      <c r="D98" s="54" t="s">
        <v>48</v>
      </c>
      <c r="E98" s="14">
        <f>E97</f>
        <v>22662.620000000003</v>
      </c>
      <c r="F98" s="14">
        <f t="shared" ref="F98:G98" si="48">F97</f>
        <v>0</v>
      </c>
      <c r="G98" s="14">
        <f t="shared" si="48"/>
        <v>0</v>
      </c>
      <c r="H98" s="14">
        <f t="shared" si="39"/>
        <v>0</v>
      </c>
      <c r="I98" s="14">
        <f t="shared" si="40"/>
        <v>0</v>
      </c>
      <c r="J98" s="95"/>
      <c r="K98" s="95"/>
      <c r="L98" s="101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</row>
    <row r="99" spans="1:59" x14ac:dyDescent="0.25">
      <c r="A99" s="62">
        <v>3</v>
      </c>
      <c r="B99" s="70"/>
      <c r="C99" s="71"/>
      <c r="D99" s="65" t="s">
        <v>53</v>
      </c>
      <c r="E99" s="6">
        <f>E100+E107</f>
        <v>22662.620000000003</v>
      </c>
      <c r="F99" s="6">
        <f t="shared" ref="F99:G99" si="49">F100+F107</f>
        <v>0</v>
      </c>
      <c r="G99" s="6">
        <f t="shared" si="49"/>
        <v>0</v>
      </c>
      <c r="H99" s="6">
        <f t="shared" si="39"/>
        <v>0</v>
      </c>
      <c r="I99" s="6">
        <f t="shared" si="40"/>
        <v>0</v>
      </c>
      <c r="J99" s="96"/>
      <c r="K99" s="96"/>
      <c r="L99" s="102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</row>
    <row r="100" spans="1:59" s="91" customFormat="1" x14ac:dyDescent="0.25">
      <c r="A100" s="281">
        <v>31</v>
      </c>
      <c r="B100" s="285"/>
      <c r="C100" s="286"/>
      <c r="D100" s="284" t="s">
        <v>54</v>
      </c>
      <c r="E100" s="212">
        <f>E101+E103+E105</f>
        <v>21185.81</v>
      </c>
      <c r="F100" s="212">
        <f t="shared" ref="F100:G100" si="50">F101+F103+F105</f>
        <v>0</v>
      </c>
      <c r="G100" s="212">
        <f t="shared" si="50"/>
        <v>0</v>
      </c>
      <c r="H100" s="212">
        <f t="shared" si="39"/>
        <v>0</v>
      </c>
      <c r="I100" s="212">
        <f t="shared" si="40"/>
        <v>0</v>
      </c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</row>
    <row r="101" spans="1:59" s="91" customFormat="1" hidden="1" x14ac:dyDescent="0.25">
      <c r="A101" s="271">
        <v>311</v>
      </c>
      <c r="B101" s="288"/>
      <c r="C101" s="289"/>
      <c r="D101" s="274" t="s">
        <v>55</v>
      </c>
      <c r="E101" s="214">
        <f>E102</f>
        <v>17800.740000000002</v>
      </c>
      <c r="F101" s="214">
        <f t="shared" ref="F101:G101" si="51">F102</f>
        <v>0</v>
      </c>
      <c r="G101" s="214">
        <f t="shared" si="51"/>
        <v>0</v>
      </c>
      <c r="H101" s="214">
        <f t="shared" si="39"/>
        <v>0</v>
      </c>
      <c r="I101" s="214">
        <f t="shared" si="40"/>
        <v>0</v>
      </c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</row>
    <row r="102" spans="1:59" s="91" customFormat="1" hidden="1" x14ac:dyDescent="0.25">
      <c r="A102" s="275">
        <v>3111</v>
      </c>
      <c r="B102" s="290"/>
      <c r="C102" s="291"/>
      <c r="D102" s="278" t="s">
        <v>56</v>
      </c>
      <c r="E102" s="217">
        <v>17800.740000000002</v>
      </c>
      <c r="F102" s="217">
        <v>0</v>
      </c>
      <c r="G102" s="217">
        <v>0</v>
      </c>
      <c r="H102" s="217">
        <f t="shared" si="39"/>
        <v>0</v>
      </c>
      <c r="I102" s="217">
        <f t="shared" si="40"/>
        <v>0</v>
      </c>
    </row>
    <row r="103" spans="1:59" s="91" customFormat="1" hidden="1" x14ac:dyDescent="0.25">
      <c r="A103" s="271">
        <v>312</v>
      </c>
      <c r="B103" s="288"/>
      <c r="C103" s="289"/>
      <c r="D103" s="274" t="s">
        <v>57</v>
      </c>
      <c r="E103" s="214">
        <f>E104</f>
        <v>447.94</v>
      </c>
      <c r="F103" s="214">
        <f t="shared" ref="F103" si="52">F104</f>
        <v>0</v>
      </c>
      <c r="G103" s="214">
        <f>G104</f>
        <v>0</v>
      </c>
      <c r="H103" s="214">
        <f t="shared" si="39"/>
        <v>0</v>
      </c>
      <c r="I103" s="214">
        <f t="shared" si="40"/>
        <v>0</v>
      </c>
      <c r="J103" s="98"/>
      <c r="K103" s="98"/>
      <c r="L103" s="104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</row>
    <row r="104" spans="1:59" s="91" customFormat="1" hidden="1" x14ac:dyDescent="0.25">
      <c r="A104" s="275">
        <v>3121</v>
      </c>
      <c r="B104" s="290"/>
      <c r="C104" s="291"/>
      <c r="D104" s="278" t="s">
        <v>57</v>
      </c>
      <c r="E104" s="217">
        <v>447.94</v>
      </c>
      <c r="F104" s="217">
        <v>0</v>
      </c>
      <c r="G104" s="217">
        <v>0</v>
      </c>
      <c r="H104" s="217">
        <f t="shared" si="39"/>
        <v>0</v>
      </c>
      <c r="I104" s="217">
        <f t="shared" si="40"/>
        <v>0</v>
      </c>
    </row>
    <row r="105" spans="1:59" s="91" customFormat="1" hidden="1" x14ac:dyDescent="0.25">
      <c r="A105" s="271">
        <v>313</v>
      </c>
      <c r="B105" s="288"/>
      <c r="C105" s="289"/>
      <c r="D105" s="274" t="s">
        <v>58</v>
      </c>
      <c r="E105" s="214">
        <f>E106</f>
        <v>2937.13</v>
      </c>
      <c r="F105" s="214">
        <f t="shared" ref="F105:G105" si="53">F106</f>
        <v>0</v>
      </c>
      <c r="G105" s="214">
        <f t="shared" si="53"/>
        <v>0</v>
      </c>
      <c r="H105" s="214">
        <f t="shared" si="39"/>
        <v>0</v>
      </c>
      <c r="I105" s="214">
        <f t="shared" si="40"/>
        <v>0</v>
      </c>
      <c r="J105" s="98"/>
      <c r="K105" s="98"/>
      <c r="L105" s="104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</row>
    <row r="106" spans="1:59" s="91" customFormat="1" ht="26.25" hidden="1" x14ac:dyDescent="0.25">
      <c r="A106" s="275">
        <v>3132</v>
      </c>
      <c r="B106" s="290"/>
      <c r="C106" s="291"/>
      <c r="D106" s="278" t="s">
        <v>59</v>
      </c>
      <c r="E106" s="217">
        <v>2937.13</v>
      </c>
      <c r="F106" s="217">
        <v>0</v>
      </c>
      <c r="G106" s="217">
        <v>0</v>
      </c>
      <c r="H106" s="217">
        <f t="shared" si="39"/>
        <v>0</v>
      </c>
      <c r="I106" s="217">
        <f t="shared" si="40"/>
        <v>0</v>
      </c>
    </row>
    <row r="107" spans="1:59" s="91" customFormat="1" x14ac:dyDescent="0.25">
      <c r="A107" s="281">
        <v>32</v>
      </c>
      <c r="B107" s="285"/>
      <c r="C107" s="286"/>
      <c r="D107" s="284" t="s">
        <v>63</v>
      </c>
      <c r="E107" s="212">
        <f>E108</f>
        <v>1476.81</v>
      </c>
      <c r="F107" s="212">
        <f t="shared" ref="F107:G107" si="54">F108</f>
        <v>0</v>
      </c>
      <c r="G107" s="212">
        <f t="shared" si="54"/>
        <v>0</v>
      </c>
      <c r="H107" s="212">
        <f t="shared" si="39"/>
        <v>0</v>
      </c>
      <c r="I107" s="212">
        <f t="shared" si="40"/>
        <v>0</v>
      </c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</row>
    <row r="108" spans="1:59" hidden="1" x14ac:dyDescent="0.25">
      <c r="A108" s="35">
        <v>321</v>
      </c>
      <c r="B108" s="72"/>
      <c r="C108" s="73"/>
      <c r="D108" s="27" t="s">
        <v>64</v>
      </c>
      <c r="E108" s="10">
        <f>SUM(E109:E110)</f>
        <v>1476.81</v>
      </c>
      <c r="F108" s="10">
        <f t="shared" ref="F108:G108" si="55">SUM(F109:F110)</f>
        <v>0</v>
      </c>
      <c r="G108" s="10">
        <f t="shared" si="55"/>
        <v>0</v>
      </c>
      <c r="H108" s="10">
        <f t="shared" si="39"/>
        <v>0</v>
      </c>
      <c r="I108" s="10">
        <f t="shared" si="40"/>
        <v>0</v>
      </c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</row>
    <row r="109" spans="1:59" hidden="1" x14ac:dyDescent="0.25">
      <c r="A109" s="74">
        <v>3211</v>
      </c>
      <c r="B109" s="75"/>
      <c r="C109" s="76"/>
      <c r="D109" s="28" t="s">
        <v>65</v>
      </c>
      <c r="E109" s="12">
        <v>53.09</v>
      </c>
      <c r="F109" s="12">
        <v>0</v>
      </c>
      <c r="G109" s="12">
        <v>0</v>
      </c>
      <c r="H109" s="12">
        <f t="shared" si="39"/>
        <v>0</v>
      </c>
      <c r="I109" s="12">
        <f t="shared" si="40"/>
        <v>0</v>
      </c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</row>
    <row r="110" spans="1:59" ht="26.25" hidden="1" x14ac:dyDescent="0.25">
      <c r="A110" s="74">
        <v>3212</v>
      </c>
      <c r="B110" s="75"/>
      <c r="C110" s="76"/>
      <c r="D110" s="28" t="s">
        <v>164</v>
      </c>
      <c r="E110" s="12">
        <v>1423.72</v>
      </c>
      <c r="F110" s="12">
        <v>0</v>
      </c>
      <c r="G110" s="12">
        <v>0</v>
      </c>
      <c r="H110" s="12">
        <f t="shared" si="39"/>
        <v>0</v>
      </c>
      <c r="I110" s="12">
        <f t="shared" si="40"/>
        <v>0</v>
      </c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</row>
    <row r="111" spans="1:59" ht="15" customHeight="1" x14ac:dyDescent="0.25">
      <c r="A111" s="367" t="s">
        <v>169</v>
      </c>
      <c r="B111" s="367"/>
      <c r="C111" s="367"/>
      <c r="D111" s="302" t="s">
        <v>170</v>
      </c>
      <c r="E111" s="301">
        <f>E113</f>
        <v>8993.2999999999993</v>
      </c>
      <c r="F111" s="301">
        <f t="shared" ref="F111:G111" si="56">F113</f>
        <v>13620.241555511313</v>
      </c>
      <c r="G111" s="301">
        <f t="shared" si="56"/>
        <v>0</v>
      </c>
      <c r="H111" s="301">
        <f t="shared" si="39"/>
        <v>0</v>
      </c>
      <c r="I111" s="301">
        <f t="shared" si="40"/>
        <v>0</v>
      </c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</row>
    <row r="112" spans="1:59" ht="15" customHeight="1" x14ac:dyDescent="0.25">
      <c r="A112" s="366" t="s">
        <v>150</v>
      </c>
      <c r="B112" s="366"/>
      <c r="C112" s="366"/>
      <c r="D112" s="54" t="s">
        <v>48</v>
      </c>
      <c r="E112" s="14">
        <f>E111</f>
        <v>8993.2999999999993</v>
      </c>
      <c r="F112" s="14">
        <f t="shared" ref="F112:G112" si="57">F111</f>
        <v>13620.241555511313</v>
      </c>
      <c r="G112" s="14">
        <f t="shared" si="57"/>
        <v>0</v>
      </c>
      <c r="H112" s="14">
        <f t="shared" si="39"/>
        <v>0</v>
      </c>
      <c r="I112" s="14">
        <f t="shared" si="40"/>
        <v>0</v>
      </c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</row>
    <row r="113" spans="1:59" x14ac:dyDescent="0.25">
      <c r="A113" s="62">
        <v>3</v>
      </c>
      <c r="B113" s="70"/>
      <c r="C113" s="71"/>
      <c r="D113" s="65" t="s">
        <v>53</v>
      </c>
      <c r="E113" s="6">
        <f>E114+E121</f>
        <v>8993.2999999999993</v>
      </c>
      <c r="F113" s="6">
        <f t="shared" ref="F113:G113" si="58">F114+F121</f>
        <v>13620.241555511313</v>
      </c>
      <c r="G113" s="6">
        <f t="shared" si="58"/>
        <v>0</v>
      </c>
      <c r="H113" s="6">
        <f t="shared" si="39"/>
        <v>0</v>
      </c>
      <c r="I113" s="6">
        <f t="shared" si="40"/>
        <v>0</v>
      </c>
      <c r="J113" s="96"/>
      <c r="K113" s="96"/>
      <c r="L113" s="102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</row>
    <row r="114" spans="1:59" s="91" customFormat="1" x14ac:dyDescent="0.25">
      <c r="A114" s="281">
        <v>31</v>
      </c>
      <c r="B114" s="285"/>
      <c r="C114" s="286"/>
      <c r="D114" s="284" t="s">
        <v>54</v>
      </c>
      <c r="E114" s="212">
        <f>E115+E117+E119</f>
        <v>8430.75</v>
      </c>
      <c r="F114" s="212">
        <f t="shared" ref="F114:G114" si="59">F115+F117+F119</f>
        <v>12412.463998938216</v>
      </c>
      <c r="G114" s="212">
        <f t="shared" si="59"/>
        <v>0</v>
      </c>
      <c r="H114" s="212">
        <f t="shared" si="39"/>
        <v>0</v>
      </c>
      <c r="I114" s="212">
        <f t="shared" si="40"/>
        <v>0</v>
      </c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</row>
    <row r="115" spans="1:59" s="91" customFormat="1" hidden="1" x14ac:dyDescent="0.25">
      <c r="A115" s="271">
        <v>311</v>
      </c>
      <c r="B115" s="288"/>
      <c r="C115" s="289"/>
      <c r="D115" s="274" t="s">
        <v>55</v>
      </c>
      <c r="E115" s="214">
        <f>E116</f>
        <v>6439.22</v>
      </c>
      <c r="F115" s="214">
        <f t="shared" ref="F115:G115" si="60">F116</f>
        <v>10654.476076713781</v>
      </c>
      <c r="G115" s="214">
        <f t="shared" si="60"/>
        <v>0</v>
      </c>
      <c r="H115" s="214">
        <f t="shared" si="39"/>
        <v>0</v>
      </c>
      <c r="I115" s="214">
        <f t="shared" si="40"/>
        <v>0</v>
      </c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</row>
    <row r="116" spans="1:59" s="91" customFormat="1" hidden="1" x14ac:dyDescent="0.25">
      <c r="A116" s="275">
        <v>3111</v>
      </c>
      <c r="B116" s="290"/>
      <c r="C116" s="291"/>
      <c r="D116" s="278" t="s">
        <v>56</v>
      </c>
      <c r="E116" s="217">
        <v>6439.22</v>
      </c>
      <c r="F116" s="217">
        <v>10654.476076713781</v>
      </c>
      <c r="G116" s="217">
        <v>0</v>
      </c>
      <c r="H116" s="217">
        <f t="shared" si="39"/>
        <v>0</v>
      </c>
      <c r="I116" s="217">
        <f t="shared" si="40"/>
        <v>0</v>
      </c>
    </row>
    <row r="117" spans="1:59" s="91" customFormat="1" hidden="1" x14ac:dyDescent="0.25">
      <c r="A117" s="271">
        <v>312</v>
      </c>
      <c r="B117" s="288"/>
      <c r="C117" s="289"/>
      <c r="D117" s="274" t="s">
        <v>57</v>
      </c>
      <c r="E117" s="214">
        <f>E118</f>
        <v>929.06</v>
      </c>
      <c r="F117" s="214">
        <f t="shared" ref="F117:G117" si="61">F118</f>
        <v>0</v>
      </c>
      <c r="G117" s="214">
        <f t="shared" si="61"/>
        <v>0</v>
      </c>
      <c r="H117" s="214">
        <f t="shared" si="39"/>
        <v>0</v>
      </c>
      <c r="I117" s="214">
        <f t="shared" si="40"/>
        <v>0</v>
      </c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</row>
    <row r="118" spans="1:59" s="91" customFormat="1" hidden="1" x14ac:dyDescent="0.25">
      <c r="A118" s="275">
        <v>3121</v>
      </c>
      <c r="B118" s="290"/>
      <c r="C118" s="291"/>
      <c r="D118" s="278" t="s">
        <v>57</v>
      </c>
      <c r="E118" s="217">
        <v>929.06</v>
      </c>
      <c r="F118" s="217">
        <v>0</v>
      </c>
      <c r="G118" s="217">
        <v>0</v>
      </c>
      <c r="H118" s="217">
        <f t="shared" si="39"/>
        <v>0</v>
      </c>
      <c r="I118" s="217">
        <f t="shared" si="40"/>
        <v>0</v>
      </c>
      <c r="M118" s="99"/>
    </row>
    <row r="119" spans="1:59" s="91" customFormat="1" hidden="1" x14ac:dyDescent="0.25">
      <c r="A119" s="271">
        <v>313</v>
      </c>
      <c r="B119" s="288"/>
      <c r="C119" s="289"/>
      <c r="D119" s="274" t="s">
        <v>58</v>
      </c>
      <c r="E119" s="214">
        <f>E120</f>
        <v>1062.47</v>
      </c>
      <c r="F119" s="214">
        <f t="shared" ref="F119:G119" si="62">F120</f>
        <v>1757.9879222244342</v>
      </c>
      <c r="G119" s="214">
        <f t="shared" si="62"/>
        <v>0</v>
      </c>
      <c r="H119" s="214">
        <f t="shared" si="39"/>
        <v>0</v>
      </c>
      <c r="I119" s="214">
        <f t="shared" si="40"/>
        <v>0</v>
      </c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</row>
    <row r="120" spans="1:59" s="91" customFormat="1" ht="26.25" hidden="1" x14ac:dyDescent="0.25">
      <c r="A120" s="275">
        <v>3132</v>
      </c>
      <c r="B120" s="290"/>
      <c r="C120" s="291"/>
      <c r="D120" s="278" t="s">
        <v>59</v>
      </c>
      <c r="E120" s="217">
        <v>1062.47</v>
      </c>
      <c r="F120" s="217">
        <v>1757.9879222244342</v>
      </c>
      <c r="G120" s="217">
        <v>0</v>
      </c>
      <c r="H120" s="217">
        <f t="shared" si="39"/>
        <v>0</v>
      </c>
      <c r="I120" s="217">
        <f t="shared" si="40"/>
        <v>0</v>
      </c>
    </row>
    <row r="121" spans="1:59" s="91" customFormat="1" x14ac:dyDescent="0.25">
      <c r="A121" s="281">
        <v>32</v>
      </c>
      <c r="B121" s="285"/>
      <c r="C121" s="286"/>
      <c r="D121" s="284" t="s">
        <v>63</v>
      </c>
      <c r="E121" s="212">
        <f>E122</f>
        <v>562.55000000000007</v>
      </c>
      <c r="F121" s="212">
        <f t="shared" ref="F121:G121" si="63">F122</f>
        <v>1207.7775565730969</v>
      </c>
      <c r="G121" s="212">
        <f t="shared" si="63"/>
        <v>0</v>
      </c>
      <c r="H121" s="212">
        <f t="shared" si="39"/>
        <v>0</v>
      </c>
      <c r="I121" s="212">
        <f t="shared" si="40"/>
        <v>0</v>
      </c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</row>
    <row r="122" spans="1:59" hidden="1" x14ac:dyDescent="0.25">
      <c r="A122" s="35">
        <v>321</v>
      </c>
      <c r="B122" s="72"/>
      <c r="C122" s="73"/>
      <c r="D122" s="27" t="s">
        <v>64</v>
      </c>
      <c r="E122" s="10">
        <f>SUM(E123:E124)</f>
        <v>562.55000000000007</v>
      </c>
      <c r="F122" s="10">
        <f t="shared" ref="F122:G122" si="64">SUM(F123:F124)</f>
        <v>1207.7775565730969</v>
      </c>
      <c r="G122" s="10">
        <f t="shared" si="64"/>
        <v>0</v>
      </c>
      <c r="H122" s="10">
        <f t="shared" si="39"/>
        <v>0</v>
      </c>
      <c r="I122" s="10">
        <f t="shared" si="40"/>
        <v>0</v>
      </c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</row>
    <row r="123" spans="1:59" hidden="1" x14ac:dyDescent="0.25">
      <c r="A123" s="74">
        <v>3211</v>
      </c>
      <c r="B123" s="75"/>
      <c r="C123" s="76"/>
      <c r="D123" s="28" t="s">
        <v>65</v>
      </c>
      <c r="E123" s="12">
        <v>40.61</v>
      </c>
      <c r="F123" s="12">
        <v>0</v>
      </c>
      <c r="G123" s="12">
        <v>0</v>
      </c>
      <c r="H123" s="12">
        <f t="shared" si="39"/>
        <v>0</v>
      </c>
      <c r="I123" s="12">
        <f t="shared" si="40"/>
        <v>0</v>
      </c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</row>
    <row r="124" spans="1:59" ht="26.25" hidden="1" x14ac:dyDescent="0.25">
      <c r="A124" s="74">
        <v>3212</v>
      </c>
      <c r="B124" s="75"/>
      <c r="C124" s="76"/>
      <c r="D124" s="28" t="s">
        <v>164</v>
      </c>
      <c r="E124" s="12">
        <v>521.94000000000005</v>
      </c>
      <c r="F124" s="12">
        <v>1207.7775565730969</v>
      </c>
      <c r="G124" s="12">
        <v>0</v>
      </c>
      <c r="H124" s="12">
        <f t="shared" si="39"/>
        <v>0</v>
      </c>
      <c r="I124" s="12">
        <f t="shared" si="40"/>
        <v>0</v>
      </c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</row>
    <row r="125" spans="1:59" ht="15" customHeight="1" x14ac:dyDescent="0.25">
      <c r="A125" s="367" t="s">
        <v>171</v>
      </c>
      <c r="B125" s="367"/>
      <c r="C125" s="367"/>
      <c r="D125" s="302" t="s">
        <v>172</v>
      </c>
      <c r="E125" s="301">
        <f>E127</f>
        <v>0</v>
      </c>
      <c r="F125" s="301">
        <f t="shared" ref="F125:G125" si="65">F127</f>
        <v>5837.2460017253961</v>
      </c>
      <c r="G125" s="301">
        <f t="shared" si="65"/>
        <v>50779.569999999992</v>
      </c>
      <c r="H125" s="301">
        <f t="shared" si="39"/>
        <v>50779.569999999992</v>
      </c>
      <c r="I125" s="301">
        <f t="shared" si="40"/>
        <v>50779.569999999992</v>
      </c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</row>
    <row r="126" spans="1:59" ht="15" customHeight="1" x14ac:dyDescent="0.25">
      <c r="A126" s="366" t="s">
        <v>150</v>
      </c>
      <c r="B126" s="366"/>
      <c r="C126" s="366"/>
      <c r="D126" s="54" t="s">
        <v>48</v>
      </c>
      <c r="E126" s="14">
        <f>E125</f>
        <v>0</v>
      </c>
      <c r="F126" s="14">
        <f t="shared" ref="F126:G126" si="66">F125</f>
        <v>5837.2460017253961</v>
      </c>
      <c r="G126" s="14">
        <f t="shared" si="66"/>
        <v>50779.569999999992</v>
      </c>
      <c r="H126" s="14">
        <f t="shared" si="39"/>
        <v>50779.569999999992</v>
      </c>
      <c r="I126" s="14">
        <f t="shared" si="40"/>
        <v>50779.569999999992</v>
      </c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</row>
    <row r="127" spans="1:59" x14ac:dyDescent="0.25">
      <c r="A127" s="62">
        <v>3</v>
      </c>
      <c r="B127" s="70"/>
      <c r="C127" s="71"/>
      <c r="D127" s="65" t="s">
        <v>53</v>
      </c>
      <c r="E127" s="6">
        <f>E128+E135</f>
        <v>0</v>
      </c>
      <c r="F127" s="6">
        <f t="shared" ref="F127:G127" si="67">F128+F135</f>
        <v>5837.2460017253961</v>
      </c>
      <c r="G127" s="6">
        <f t="shared" si="67"/>
        <v>50779.569999999992</v>
      </c>
      <c r="H127" s="6">
        <f t="shared" si="39"/>
        <v>50779.569999999992</v>
      </c>
      <c r="I127" s="6">
        <f t="shared" si="40"/>
        <v>50779.569999999992</v>
      </c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</row>
    <row r="128" spans="1:59" s="91" customFormat="1" x14ac:dyDescent="0.25">
      <c r="A128" s="281">
        <v>31</v>
      </c>
      <c r="B128" s="285"/>
      <c r="C128" s="286"/>
      <c r="D128" s="284" t="s">
        <v>54</v>
      </c>
      <c r="E128" s="212">
        <f>E129+E131+E133</f>
        <v>0</v>
      </c>
      <c r="F128" s="212">
        <f t="shared" ref="F128:G128" si="68">F129+F131+F133</f>
        <v>5319.6270489083545</v>
      </c>
      <c r="G128" s="212">
        <f t="shared" si="68"/>
        <v>48189.569999999992</v>
      </c>
      <c r="H128" s="212">
        <f t="shared" si="39"/>
        <v>48189.569999999992</v>
      </c>
      <c r="I128" s="212">
        <f t="shared" si="40"/>
        <v>48189.569999999992</v>
      </c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</row>
    <row r="129" spans="1:59" s="91" customFormat="1" hidden="1" x14ac:dyDescent="0.25">
      <c r="A129" s="271">
        <v>311</v>
      </c>
      <c r="B129" s="288"/>
      <c r="C129" s="289"/>
      <c r="D129" s="274" t="s">
        <v>55</v>
      </c>
      <c r="E129" s="214">
        <f>E130</f>
        <v>0</v>
      </c>
      <c r="F129" s="214">
        <f t="shared" ref="F129:G129" si="69">F130</f>
        <v>4566.2034640652992</v>
      </c>
      <c r="G129" s="214">
        <f t="shared" si="69"/>
        <v>39046.839999999997</v>
      </c>
      <c r="H129" s="214">
        <f t="shared" si="39"/>
        <v>39046.839999999997</v>
      </c>
      <c r="I129" s="214">
        <f t="shared" si="40"/>
        <v>39046.839999999997</v>
      </c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</row>
    <row r="130" spans="1:59" s="91" customFormat="1" hidden="1" x14ac:dyDescent="0.25">
      <c r="A130" s="275">
        <v>3111</v>
      </c>
      <c r="B130" s="290"/>
      <c r="C130" s="291"/>
      <c r="D130" s="278" t="s">
        <v>56</v>
      </c>
      <c r="E130" s="217">
        <v>0</v>
      </c>
      <c r="F130" s="217">
        <v>4566.2034640652992</v>
      </c>
      <c r="G130" s="217">
        <v>39046.839999999997</v>
      </c>
      <c r="H130" s="217">
        <f t="shared" si="39"/>
        <v>39046.839999999997</v>
      </c>
      <c r="I130" s="217">
        <f t="shared" si="40"/>
        <v>39046.839999999997</v>
      </c>
    </row>
    <row r="131" spans="1:59" s="91" customFormat="1" hidden="1" x14ac:dyDescent="0.25">
      <c r="A131" s="271">
        <v>312</v>
      </c>
      <c r="B131" s="288"/>
      <c r="C131" s="289"/>
      <c r="D131" s="274" t="s">
        <v>57</v>
      </c>
      <c r="E131" s="214">
        <f>E132</f>
        <v>0</v>
      </c>
      <c r="F131" s="214">
        <f t="shared" ref="F131:G131" si="70">F132</f>
        <v>0</v>
      </c>
      <c r="G131" s="214">
        <f t="shared" si="70"/>
        <v>2700</v>
      </c>
      <c r="H131" s="214">
        <f t="shared" si="39"/>
        <v>2700</v>
      </c>
      <c r="I131" s="214">
        <f t="shared" si="40"/>
        <v>2700</v>
      </c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</row>
    <row r="132" spans="1:59" s="91" customFormat="1" hidden="1" x14ac:dyDescent="0.25">
      <c r="A132" s="275">
        <v>3121</v>
      </c>
      <c r="B132" s="290"/>
      <c r="C132" s="291"/>
      <c r="D132" s="278" t="s">
        <v>57</v>
      </c>
      <c r="E132" s="217">
        <v>0</v>
      </c>
      <c r="F132" s="217">
        <v>0</v>
      </c>
      <c r="G132" s="217">
        <v>2700</v>
      </c>
      <c r="H132" s="217">
        <f t="shared" si="39"/>
        <v>2700</v>
      </c>
      <c r="I132" s="217">
        <f t="shared" si="40"/>
        <v>2700</v>
      </c>
      <c r="K132" s="99"/>
    </row>
    <row r="133" spans="1:59" s="91" customFormat="1" hidden="1" x14ac:dyDescent="0.25">
      <c r="A133" s="271">
        <v>313</v>
      </c>
      <c r="B133" s="288"/>
      <c r="C133" s="289"/>
      <c r="D133" s="274" t="s">
        <v>58</v>
      </c>
      <c r="E133" s="214">
        <f>E134</f>
        <v>0</v>
      </c>
      <c r="F133" s="214">
        <f t="shared" ref="F133:G133" si="71">F134</f>
        <v>753.42358484305521</v>
      </c>
      <c r="G133" s="214">
        <f t="shared" si="71"/>
        <v>6442.73</v>
      </c>
      <c r="H133" s="214">
        <f t="shared" si="39"/>
        <v>6442.73</v>
      </c>
      <c r="I133" s="214">
        <f t="shared" si="40"/>
        <v>6442.73</v>
      </c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</row>
    <row r="134" spans="1:59" s="91" customFormat="1" ht="26.25" hidden="1" x14ac:dyDescent="0.25">
      <c r="A134" s="275">
        <v>3132</v>
      </c>
      <c r="B134" s="290"/>
      <c r="C134" s="291"/>
      <c r="D134" s="278" t="s">
        <v>59</v>
      </c>
      <c r="E134" s="217">
        <v>0</v>
      </c>
      <c r="F134" s="217">
        <v>753.42358484305521</v>
      </c>
      <c r="G134" s="217">
        <v>6442.73</v>
      </c>
      <c r="H134" s="217">
        <f t="shared" ref="H134:H218" si="72">G134</f>
        <v>6442.73</v>
      </c>
      <c r="I134" s="217">
        <f t="shared" ref="I134:I218" si="73">G134</f>
        <v>6442.73</v>
      </c>
    </row>
    <row r="135" spans="1:59" s="91" customFormat="1" x14ac:dyDescent="0.25">
      <c r="A135" s="281">
        <v>32</v>
      </c>
      <c r="B135" s="285"/>
      <c r="C135" s="286"/>
      <c r="D135" s="284" t="s">
        <v>63</v>
      </c>
      <c r="E135" s="212">
        <f>E136</f>
        <v>0</v>
      </c>
      <c r="F135" s="212">
        <f t="shared" ref="F135:G135" si="74">F136</f>
        <v>517.61895281704153</v>
      </c>
      <c r="G135" s="212">
        <f t="shared" si="74"/>
        <v>2590</v>
      </c>
      <c r="H135" s="212">
        <f t="shared" si="72"/>
        <v>2590</v>
      </c>
      <c r="I135" s="212">
        <f t="shared" si="73"/>
        <v>2590</v>
      </c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97"/>
      <c r="BF135" s="97"/>
      <c r="BG135" s="97"/>
    </row>
    <row r="136" spans="1:59" hidden="1" x14ac:dyDescent="0.25">
      <c r="A136" s="35">
        <v>321</v>
      </c>
      <c r="B136" s="72"/>
      <c r="C136" s="73"/>
      <c r="D136" s="27" t="s">
        <v>64</v>
      </c>
      <c r="E136" s="10">
        <f>SUM(E137:E138)</f>
        <v>0</v>
      </c>
      <c r="F136" s="10">
        <f t="shared" ref="F136:G136" si="75">SUM(F137:F138)</f>
        <v>517.61895281704153</v>
      </c>
      <c r="G136" s="10">
        <f t="shared" si="75"/>
        <v>2590</v>
      </c>
      <c r="H136" s="10">
        <f t="shared" si="72"/>
        <v>2590</v>
      </c>
      <c r="I136" s="10">
        <f t="shared" si="73"/>
        <v>2590</v>
      </c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</row>
    <row r="137" spans="1:59" hidden="1" x14ac:dyDescent="0.25">
      <c r="A137" s="74">
        <v>3211</v>
      </c>
      <c r="B137" s="75"/>
      <c r="C137" s="76"/>
      <c r="D137" s="28" t="s">
        <v>65</v>
      </c>
      <c r="E137" s="12">
        <v>0</v>
      </c>
      <c r="F137" s="12">
        <v>0</v>
      </c>
      <c r="G137" s="12">
        <v>140</v>
      </c>
      <c r="H137" s="12">
        <f t="shared" si="72"/>
        <v>140</v>
      </c>
      <c r="I137" s="12">
        <f t="shared" si="73"/>
        <v>140</v>
      </c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</row>
    <row r="138" spans="1:59" ht="26.25" hidden="1" x14ac:dyDescent="0.25">
      <c r="A138" s="74">
        <v>3212</v>
      </c>
      <c r="B138" s="75"/>
      <c r="C138" s="76"/>
      <c r="D138" s="28" t="s">
        <v>164</v>
      </c>
      <c r="E138" s="12">
        <v>0</v>
      </c>
      <c r="F138" s="12">
        <v>517.61895281704153</v>
      </c>
      <c r="G138" s="12">
        <v>2450</v>
      </c>
      <c r="H138" s="12">
        <f t="shared" si="72"/>
        <v>2450</v>
      </c>
      <c r="I138" s="12">
        <f t="shared" si="73"/>
        <v>2450</v>
      </c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</row>
    <row r="139" spans="1:59" ht="15" customHeight="1" x14ac:dyDescent="0.25">
      <c r="A139" s="367" t="s">
        <v>292</v>
      </c>
      <c r="B139" s="367"/>
      <c r="C139" s="367"/>
      <c r="D139" s="302" t="s">
        <v>293</v>
      </c>
      <c r="E139" s="301">
        <f>E141</f>
        <v>0</v>
      </c>
      <c r="F139" s="301">
        <f t="shared" ref="F139:G139" si="76">F141</f>
        <v>0</v>
      </c>
      <c r="G139" s="301">
        <f t="shared" si="76"/>
        <v>23305.550000000003</v>
      </c>
      <c r="H139" s="301">
        <f t="shared" si="72"/>
        <v>23305.550000000003</v>
      </c>
      <c r="I139" s="301">
        <f t="shared" si="73"/>
        <v>23305.550000000003</v>
      </c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</row>
    <row r="140" spans="1:59" ht="15" customHeight="1" x14ac:dyDescent="0.25">
      <c r="A140" s="366" t="s">
        <v>150</v>
      </c>
      <c r="B140" s="366"/>
      <c r="C140" s="366"/>
      <c r="D140" s="54" t="s">
        <v>48</v>
      </c>
      <c r="E140" s="14">
        <f>E139</f>
        <v>0</v>
      </c>
      <c r="F140" s="14">
        <f t="shared" ref="F140:G140" si="77">F139</f>
        <v>0</v>
      </c>
      <c r="G140" s="14">
        <f t="shared" si="77"/>
        <v>23305.550000000003</v>
      </c>
      <c r="H140" s="14">
        <f t="shared" si="72"/>
        <v>23305.550000000003</v>
      </c>
      <c r="I140" s="14">
        <f t="shared" si="73"/>
        <v>23305.550000000003</v>
      </c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</row>
    <row r="141" spans="1:59" x14ac:dyDescent="0.25">
      <c r="A141" s="62">
        <v>3</v>
      </c>
      <c r="B141" s="70"/>
      <c r="C141" s="71"/>
      <c r="D141" s="65" t="s">
        <v>53</v>
      </c>
      <c r="E141" s="6">
        <f>E142+E149</f>
        <v>0</v>
      </c>
      <c r="F141" s="6">
        <f t="shared" ref="F141:G141" si="78">F142+F149</f>
        <v>0</v>
      </c>
      <c r="G141" s="6">
        <f t="shared" si="78"/>
        <v>23305.550000000003</v>
      </c>
      <c r="H141" s="6">
        <f t="shared" si="72"/>
        <v>23305.550000000003</v>
      </c>
      <c r="I141" s="6">
        <f t="shared" si="73"/>
        <v>23305.550000000003</v>
      </c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</row>
    <row r="142" spans="1:59" s="91" customFormat="1" x14ac:dyDescent="0.25">
      <c r="A142" s="281">
        <v>31</v>
      </c>
      <c r="B142" s="285"/>
      <c r="C142" s="286"/>
      <c r="D142" s="284" t="s">
        <v>54</v>
      </c>
      <c r="E142" s="212">
        <f>E143+E145+E147</f>
        <v>0</v>
      </c>
      <c r="F142" s="212">
        <f t="shared" ref="F142:G142" si="79">F143+F145+F147</f>
        <v>0</v>
      </c>
      <c r="G142" s="212">
        <f t="shared" si="79"/>
        <v>22195.550000000003</v>
      </c>
      <c r="H142" s="212">
        <f t="shared" si="72"/>
        <v>22195.550000000003</v>
      </c>
      <c r="I142" s="212">
        <f t="shared" si="73"/>
        <v>22195.550000000003</v>
      </c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97"/>
      <c r="AW142" s="97"/>
      <c r="AX142" s="97"/>
      <c r="AY142" s="97"/>
      <c r="AZ142" s="97"/>
      <c r="BA142" s="97"/>
      <c r="BB142" s="97"/>
      <c r="BC142" s="97"/>
      <c r="BD142" s="97"/>
      <c r="BE142" s="97"/>
      <c r="BF142" s="97"/>
      <c r="BG142" s="97"/>
    </row>
    <row r="143" spans="1:59" s="91" customFormat="1" hidden="1" x14ac:dyDescent="0.25">
      <c r="A143" s="271">
        <v>311</v>
      </c>
      <c r="B143" s="288"/>
      <c r="C143" s="289"/>
      <c r="D143" s="274" t="s">
        <v>55</v>
      </c>
      <c r="E143" s="214">
        <f>E144</f>
        <v>0</v>
      </c>
      <c r="F143" s="214">
        <f t="shared" ref="F143:G143" si="80">F144</f>
        <v>0</v>
      </c>
      <c r="G143" s="214">
        <f t="shared" si="80"/>
        <v>16734.38</v>
      </c>
      <c r="H143" s="214">
        <f t="shared" si="72"/>
        <v>16734.38</v>
      </c>
      <c r="I143" s="214">
        <f t="shared" si="73"/>
        <v>16734.38</v>
      </c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</row>
    <row r="144" spans="1:59" s="91" customFormat="1" hidden="1" x14ac:dyDescent="0.25">
      <c r="A144" s="275">
        <v>3111</v>
      </c>
      <c r="B144" s="290"/>
      <c r="C144" s="291"/>
      <c r="D144" s="278" t="s">
        <v>56</v>
      </c>
      <c r="E144" s="217">
        <v>0</v>
      </c>
      <c r="F144" s="217">
        <v>0</v>
      </c>
      <c r="G144" s="217">
        <v>16734.38</v>
      </c>
      <c r="H144" s="217">
        <f t="shared" si="72"/>
        <v>16734.38</v>
      </c>
      <c r="I144" s="217">
        <f t="shared" si="73"/>
        <v>16734.38</v>
      </c>
    </row>
    <row r="145" spans="1:59" s="91" customFormat="1" hidden="1" x14ac:dyDescent="0.25">
      <c r="A145" s="271">
        <v>312</v>
      </c>
      <c r="B145" s="288"/>
      <c r="C145" s="289"/>
      <c r="D145" s="274" t="s">
        <v>57</v>
      </c>
      <c r="E145" s="214">
        <f>E146</f>
        <v>0</v>
      </c>
      <c r="F145" s="214">
        <f t="shared" ref="F145:G145" si="81">F146</f>
        <v>0</v>
      </c>
      <c r="G145" s="214">
        <f t="shared" si="81"/>
        <v>2700</v>
      </c>
      <c r="H145" s="214">
        <f t="shared" si="72"/>
        <v>2700</v>
      </c>
      <c r="I145" s="214">
        <f t="shared" si="73"/>
        <v>2700</v>
      </c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</row>
    <row r="146" spans="1:59" s="91" customFormat="1" hidden="1" x14ac:dyDescent="0.25">
      <c r="A146" s="275">
        <v>3121</v>
      </c>
      <c r="B146" s="290"/>
      <c r="C146" s="291"/>
      <c r="D146" s="278" t="s">
        <v>57</v>
      </c>
      <c r="E146" s="217">
        <v>0</v>
      </c>
      <c r="F146" s="217">
        <v>0</v>
      </c>
      <c r="G146" s="217">
        <v>2700</v>
      </c>
      <c r="H146" s="217">
        <f t="shared" si="72"/>
        <v>2700</v>
      </c>
      <c r="I146" s="217">
        <f t="shared" si="73"/>
        <v>2700</v>
      </c>
      <c r="K146" s="99"/>
    </row>
    <row r="147" spans="1:59" s="91" customFormat="1" hidden="1" x14ac:dyDescent="0.25">
      <c r="A147" s="271">
        <v>313</v>
      </c>
      <c r="B147" s="288"/>
      <c r="C147" s="289"/>
      <c r="D147" s="274" t="s">
        <v>58</v>
      </c>
      <c r="E147" s="214">
        <f>E148</f>
        <v>0</v>
      </c>
      <c r="F147" s="214">
        <f t="shared" ref="F147:G147" si="82">F148</f>
        <v>0</v>
      </c>
      <c r="G147" s="214">
        <f t="shared" si="82"/>
        <v>2761.17</v>
      </c>
      <c r="H147" s="214">
        <f t="shared" si="72"/>
        <v>2761.17</v>
      </c>
      <c r="I147" s="214">
        <f t="shared" si="73"/>
        <v>2761.17</v>
      </c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</row>
    <row r="148" spans="1:59" s="91" customFormat="1" ht="26.25" hidden="1" x14ac:dyDescent="0.25">
      <c r="A148" s="275">
        <v>3132</v>
      </c>
      <c r="B148" s="290"/>
      <c r="C148" s="291"/>
      <c r="D148" s="278" t="s">
        <v>59</v>
      </c>
      <c r="E148" s="217">
        <v>0</v>
      </c>
      <c r="F148" s="217">
        <v>0</v>
      </c>
      <c r="G148" s="217">
        <v>2761.17</v>
      </c>
      <c r="H148" s="217">
        <f t="shared" ref="H148:H152" si="83">G148</f>
        <v>2761.17</v>
      </c>
      <c r="I148" s="217">
        <f t="shared" ref="I148:I152" si="84">G148</f>
        <v>2761.17</v>
      </c>
    </row>
    <row r="149" spans="1:59" s="91" customFormat="1" x14ac:dyDescent="0.25">
      <c r="A149" s="281">
        <v>32</v>
      </c>
      <c r="B149" s="285"/>
      <c r="C149" s="286"/>
      <c r="D149" s="284" t="s">
        <v>63</v>
      </c>
      <c r="E149" s="212">
        <f>E150</f>
        <v>0</v>
      </c>
      <c r="F149" s="212">
        <f t="shared" ref="F149:G149" si="85">F150</f>
        <v>0</v>
      </c>
      <c r="G149" s="212">
        <f t="shared" si="85"/>
        <v>1110</v>
      </c>
      <c r="H149" s="212">
        <f t="shared" si="83"/>
        <v>1110</v>
      </c>
      <c r="I149" s="212">
        <f t="shared" si="84"/>
        <v>1110</v>
      </c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</row>
    <row r="150" spans="1:59" hidden="1" x14ac:dyDescent="0.25">
      <c r="A150" s="35">
        <v>321</v>
      </c>
      <c r="B150" s="72"/>
      <c r="C150" s="73"/>
      <c r="D150" s="27" t="s">
        <v>64</v>
      </c>
      <c r="E150" s="10">
        <f>SUM(E151:E152)</f>
        <v>0</v>
      </c>
      <c r="F150" s="10">
        <f t="shared" ref="F150:G150" si="86">SUM(F151:F152)</f>
        <v>0</v>
      </c>
      <c r="G150" s="10">
        <f t="shared" si="86"/>
        <v>1110</v>
      </c>
      <c r="H150" s="10">
        <f t="shared" si="83"/>
        <v>1110</v>
      </c>
      <c r="I150" s="10">
        <f t="shared" si="84"/>
        <v>1110</v>
      </c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</row>
    <row r="151" spans="1:59" hidden="1" x14ac:dyDescent="0.25">
      <c r="A151" s="74">
        <v>3211</v>
      </c>
      <c r="B151" s="75"/>
      <c r="C151" s="76"/>
      <c r="D151" s="28" t="s">
        <v>65</v>
      </c>
      <c r="E151" s="12">
        <v>0</v>
      </c>
      <c r="F151" s="12">
        <v>0</v>
      </c>
      <c r="G151" s="12">
        <v>60</v>
      </c>
      <c r="H151" s="12">
        <f t="shared" si="83"/>
        <v>60</v>
      </c>
      <c r="I151" s="12">
        <f t="shared" si="84"/>
        <v>60</v>
      </c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</row>
    <row r="152" spans="1:59" ht="26.25" hidden="1" x14ac:dyDescent="0.25">
      <c r="A152" s="74">
        <v>3212</v>
      </c>
      <c r="B152" s="75"/>
      <c r="C152" s="76"/>
      <c r="D152" s="28" t="s">
        <v>164</v>
      </c>
      <c r="E152" s="12">
        <v>0</v>
      </c>
      <c r="F152" s="12">
        <v>0</v>
      </c>
      <c r="G152" s="12">
        <v>1050</v>
      </c>
      <c r="H152" s="12">
        <f t="shared" si="83"/>
        <v>1050</v>
      </c>
      <c r="I152" s="12">
        <f t="shared" si="84"/>
        <v>1050</v>
      </c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</row>
    <row r="153" spans="1:59" ht="26.25" x14ac:dyDescent="0.25">
      <c r="A153" s="367" t="s">
        <v>173</v>
      </c>
      <c r="B153" s="367"/>
      <c r="C153" s="367"/>
      <c r="D153" s="303" t="s">
        <v>174</v>
      </c>
      <c r="E153" s="301">
        <f>E155</f>
        <v>0</v>
      </c>
      <c r="F153" s="301">
        <f t="shared" ref="F153:G153" si="87">F155</f>
        <v>0</v>
      </c>
      <c r="G153" s="301">
        <f t="shared" si="87"/>
        <v>0</v>
      </c>
      <c r="H153" s="301">
        <f t="shared" si="72"/>
        <v>0</v>
      </c>
      <c r="I153" s="301">
        <f t="shared" si="73"/>
        <v>0</v>
      </c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  <c r="BG153" s="100"/>
    </row>
    <row r="154" spans="1:59" x14ac:dyDescent="0.25">
      <c r="A154" s="366" t="s">
        <v>150</v>
      </c>
      <c r="B154" s="366"/>
      <c r="C154" s="366"/>
      <c r="D154" s="78" t="s">
        <v>48</v>
      </c>
      <c r="E154" s="14">
        <f>E153</f>
        <v>0</v>
      </c>
      <c r="F154" s="14">
        <f t="shared" ref="F154:G154" si="88">F153</f>
        <v>0</v>
      </c>
      <c r="G154" s="14">
        <f t="shared" si="88"/>
        <v>0</v>
      </c>
      <c r="H154" s="14">
        <f t="shared" si="72"/>
        <v>0</v>
      </c>
      <c r="I154" s="14">
        <f t="shared" si="73"/>
        <v>0</v>
      </c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</row>
    <row r="155" spans="1:59" x14ac:dyDescent="0.25">
      <c r="A155" s="62">
        <v>3</v>
      </c>
      <c r="B155" s="79"/>
      <c r="C155" s="55"/>
      <c r="D155" s="80" t="s">
        <v>53</v>
      </c>
      <c r="E155" s="6">
        <f t="shared" ref="E155:G157" si="89">E156</f>
        <v>0</v>
      </c>
      <c r="F155" s="6">
        <f t="shared" si="89"/>
        <v>0</v>
      </c>
      <c r="G155" s="6">
        <f t="shared" si="89"/>
        <v>0</v>
      </c>
      <c r="H155" s="6">
        <f t="shared" si="72"/>
        <v>0</v>
      </c>
      <c r="I155" s="6">
        <f t="shared" si="73"/>
        <v>0</v>
      </c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  <c r="BG155" s="96"/>
    </row>
    <row r="156" spans="1:59" s="91" customFormat="1" ht="38.25" x14ac:dyDescent="0.25">
      <c r="A156" s="281">
        <v>37</v>
      </c>
      <c r="B156" s="285"/>
      <c r="C156" s="286"/>
      <c r="D156" s="223" t="s">
        <v>104</v>
      </c>
      <c r="E156" s="212">
        <f>E157</f>
        <v>0</v>
      </c>
      <c r="F156" s="212">
        <f t="shared" si="89"/>
        <v>0</v>
      </c>
      <c r="G156" s="212">
        <v>0</v>
      </c>
      <c r="H156" s="212">
        <f t="shared" si="72"/>
        <v>0</v>
      </c>
      <c r="I156" s="212">
        <f t="shared" si="73"/>
        <v>0</v>
      </c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97"/>
      <c r="BF156" s="97"/>
      <c r="BG156" s="97"/>
    </row>
    <row r="157" spans="1:59" ht="25.5" hidden="1" x14ac:dyDescent="0.25">
      <c r="A157" s="35">
        <v>372</v>
      </c>
      <c r="B157" s="72"/>
      <c r="C157" s="73"/>
      <c r="D157" s="17" t="s">
        <v>105</v>
      </c>
      <c r="E157" s="10">
        <f>E158</f>
        <v>0</v>
      </c>
      <c r="F157" s="10">
        <f t="shared" si="89"/>
        <v>0</v>
      </c>
      <c r="G157" s="10">
        <f t="shared" si="89"/>
        <v>3000</v>
      </c>
      <c r="H157" s="10">
        <f t="shared" si="72"/>
        <v>3000</v>
      </c>
      <c r="I157" s="10">
        <f t="shared" si="73"/>
        <v>3000</v>
      </c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</row>
    <row r="158" spans="1:59" ht="25.5" hidden="1" x14ac:dyDescent="0.25">
      <c r="A158" s="74">
        <v>3722</v>
      </c>
      <c r="B158" s="75"/>
      <c r="C158" s="76"/>
      <c r="D158" s="20" t="s">
        <v>106</v>
      </c>
      <c r="E158" s="12">
        <v>0</v>
      </c>
      <c r="F158" s="12">
        <v>0</v>
      </c>
      <c r="G158" s="12">
        <v>3000</v>
      </c>
      <c r="H158" s="12">
        <f t="shared" si="72"/>
        <v>3000</v>
      </c>
      <c r="I158" s="12">
        <f t="shared" si="73"/>
        <v>3000</v>
      </c>
      <c r="J158" s="91"/>
      <c r="K158" s="99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</row>
    <row r="159" spans="1:59" ht="15" customHeight="1" x14ac:dyDescent="0.25">
      <c r="A159" s="362" t="s">
        <v>175</v>
      </c>
      <c r="B159" s="362"/>
      <c r="C159" s="362"/>
      <c r="D159" s="52" t="s">
        <v>176</v>
      </c>
      <c r="E159" s="53">
        <f>E160+E167</f>
        <v>47609.759999999995</v>
      </c>
      <c r="F159" s="53">
        <f t="shared" ref="F159:G159" si="90">F160+F167</f>
        <v>0</v>
      </c>
      <c r="G159" s="53">
        <f t="shared" si="90"/>
        <v>0</v>
      </c>
      <c r="H159" s="53">
        <f t="shared" si="72"/>
        <v>0</v>
      </c>
      <c r="I159" s="53">
        <f t="shared" si="73"/>
        <v>0</v>
      </c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</row>
    <row r="160" spans="1:59" ht="15" customHeight="1" x14ac:dyDescent="0.25">
      <c r="A160" s="367" t="s">
        <v>177</v>
      </c>
      <c r="B160" s="367"/>
      <c r="C160" s="367"/>
      <c r="D160" s="300" t="s">
        <v>178</v>
      </c>
      <c r="E160" s="301">
        <f>E162</f>
        <v>16759.169999999998</v>
      </c>
      <c r="F160" s="301">
        <f t="shared" ref="F160:G160" si="91">F162</f>
        <v>0</v>
      </c>
      <c r="G160" s="301">
        <f t="shared" si="91"/>
        <v>0</v>
      </c>
      <c r="H160" s="301">
        <f t="shared" si="72"/>
        <v>0</v>
      </c>
      <c r="I160" s="301">
        <f t="shared" si="73"/>
        <v>0</v>
      </c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  <c r="BG160" s="100"/>
    </row>
    <row r="161" spans="1:59" ht="15" customHeight="1" x14ac:dyDescent="0.25">
      <c r="A161" s="366" t="s">
        <v>150</v>
      </c>
      <c r="B161" s="366"/>
      <c r="C161" s="366"/>
      <c r="D161" s="54" t="s">
        <v>48</v>
      </c>
      <c r="E161" s="14">
        <f>E160</f>
        <v>16759.169999999998</v>
      </c>
      <c r="F161" s="14">
        <f t="shared" ref="F161:G161" si="92">F160</f>
        <v>0</v>
      </c>
      <c r="G161" s="14">
        <f t="shared" si="92"/>
        <v>0</v>
      </c>
      <c r="H161" s="14">
        <f t="shared" si="72"/>
        <v>0</v>
      </c>
      <c r="I161" s="14">
        <f t="shared" si="73"/>
        <v>0</v>
      </c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</row>
    <row r="162" spans="1:59" ht="24" x14ac:dyDescent="0.25">
      <c r="A162" s="62">
        <v>4</v>
      </c>
      <c r="B162" s="70"/>
      <c r="C162" s="71"/>
      <c r="D162" s="77" t="s">
        <v>110</v>
      </c>
      <c r="E162" s="6">
        <f>E163</f>
        <v>16759.169999999998</v>
      </c>
      <c r="F162" s="6">
        <f t="shared" ref="F162:G163" si="93">F163</f>
        <v>0</v>
      </c>
      <c r="G162" s="6">
        <f t="shared" si="93"/>
        <v>0</v>
      </c>
      <c r="H162" s="6">
        <f t="shared" si="72"/>
        <v>0</v>
      </c>
      <c r="I162" s="6">
        <f t="shared" si="73"/>
        <v>0</v>
      </c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  <c r="AW162" s="96"/>
      <c r="AX162" s="96"/>
      <c r="AY162" s="96"/>
      <c r="AZ162" s="96"/>
      <c r="BA162" s="96"/>
      <c r="BB162" s="96"/>
      <c r="BC162" s="96"/>
      <c r="BD162" s="96"/>
      <c r="BE162" s="96"/>
      <c r="BF162" s="96"/>
      <c r="BG162" s="96"/>
    </row>
    <row r="163" spans="1:59" s="91" customFormat="1" ht="24" x14ac:dyDescent="0.25">
      <c r="A163" s="281">
        <v>42</v>
      </c>
      <c r="B163" s="285"/>
      <c r="C163" s="286"/>
      <c r="D163" s="287" t="s">
        <v>111</v>
      </c>
      <c r="E163" s="212">
        <f>E164</f>
        <v>16759.169999999998</v>
      </c>
      <c r="F163" s="212">
        <f t="shared" si="93"/>
        <v>0</v>
      </c>
      <c r="G163" s="212">
        <f t="shared" si="93"/>
        <v>0</v>
      </c>
      <c r="H163" s="212">
        <f t="shared" si="72"/>
        <v>0</v>
      </c>
      <c r="I163" s="212">
        <f t="shared" si="73"/>
        <v>0</v>
      </c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97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97"/>
      <c r="BF163" s="97"/>
      <c r="BG163" s="97"/>
    </row>
    <row r="164" spans="1:59" ht="15" hidden="1" customHeight="1" x14ac:dyDescent="0.25">
      <c r="A164" s="35">
        <v>422</v>
      </c>
      <c r="B164" s="72"/>
      <c r="C164" s="73"/>
      <c r="D164" s="30" t="s">
        <v>112</v>
      </c>
      <c r="E164" s="10">
        <f>SUM(E165:E166)</f>
        <v>16759.169999999998</v>
      </c>
      <c r="F164" s="10">
        <f t="shared" ref="F164:G164" si="94">SUM(F165:F166)</f>
        <v>0</v>
      </c>
      <c r="G164" s="10">
        <f t="shared" si="94"/>
        <v>0</v>
      </c>
      <c r="H164" s="10">
        <f t="shared" si="72"/>
        <v>0</v>
      </c>
      <c r="I164" s="10">
        <f t="shared" si="73"/>
        <v>0</v>
      </c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</row>
    <row r="165" spans="1:59" ht="15" hidden="1" customHeight="1" x14ac:dyDescent="0.25">
      <c r="A165" s="74">
        <v>4221</v>
      </c>
      <c r="B165" s="75"/>
      <c r="C165" s="76"/>
      <c r="D165" s="31" t="s">
        <v>113</v>
      </c>
      <c r="E165" s="12">
        <v>13228.74</v>
      </c>
      <c r="F165" s="12">
        <v>0</v>
      </c>
      <c r="G165" s="12">
        <v>0</v>
      </c>
      <c r="H165" s="12">
        <f t="shared" si="72"/>
        <v>0</v>
      </c>
      <c r="I165" s="12">
        <f t="shared" si="73"/>
        <v>0</v>
      </c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</row>
    <row r="166" spans="1:59" ht="24" hidden="1" x14ac:dyDescent="0.25">
      <c r="A166" s="74">
        <v>4227</v>
      </c>
      <c r="B166" s="75"/>
      <c r="C166" s="76"/>
      <c r="D166" s="86" t="s">
        <v>117</v>
      </c>
      <c r="E166" s="12">
        <v>3530.43</v>
      </c>
      <c r="F166" s="12">
        <v>0</v>
      </c>
      <c r="G166" s="12">
        <v>0</v>
      </c>
      <c r="H166" s="12">
        <f t="shared" si="72"/>
        <v>0</v>
      </c>
      <c r="I166" s="12">
        <f t="shared" si="73"/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</row>
    <row r="167" spans="1:59" ht="15" customHeight="1" x14ac:dyDescent="0.25">
      <c r="A167" s="367" t="s">
        <v>154</v>
      </c>
      <c r="B167" s="367"/>
      <c r="C167" s="367"/>
      <c r="D167" s="300" t="s">
        <v>179</v>
      </c>
      <c r="E167" s="301">
        <f>E169</f>
        <v>30850.59</v>
      </c>
      <c r="F167" s="301">
        <f t="shared" ref="F167:G167" si="95">F169</f>
        <v>0</v>
      </c>
      <c r="G167" s="301">
        <f t="shared" si="95"/>
        <v>0</v>
      </c>
      <c r="H167" s="301">
        <f t="shared" si="72"/>
        <v>0</v>
      </c>
      <c r="I167" s="301">
        <f t="shared" si="73"/>
        <v>0</v>
      </c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</row>
    <row r="168" spans="1:59" x14ac:dyDescent="0.25">
      <c r="A168" s="366" t="s">
        <v>150</v>
      </c>
      <c r="B168" s="366"/>
      <c r="C168" s="366"/>
      <c r="D168" s="54" t="s">
        <v>48</v>
      </c>
      <c r="E168" s="14">
        <f>E167</f>
        <v>30850.59</v>
      </c>
      <c r="F168" s="14">
        <f t="shared" ref="F168:G168" si="96">F167</f>
        <v>0</v>
      </c>
      <c r="G168" s="14">
        <f t="shared" si="96"/>
        <v>0</v>
      </c>
      <c r="H168" s="14">
        <f t="shared" si="72"/>
        <v>0</v>
      </c>
      <c r="I168" s="14">
        <f t="shared" si="73"/>
        <v>0</v>
      </c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</row>
    <row r="169" spans="1:59" ht="24" x14ac:dyDescent="0.25">
      <c r="A169" s="62">
        <v>4</v>
      </c>
      <c r="B169" s="70"/>
      <c r="C169" s="71"/>
      <c r="D169" s="77" t="s">
        <v>110</v>
      </c>
      <c r="E169" s="6">
        <f>E170</f>
        <v>30850.59</v>
      </c>
      <c r="F169" s="6">
        <f t="shared" ref="F169:G171" si="97">F170</f>
        <v>0</v>
      </c>
      <c r="G169" s="6">
        <f t="shared" si="97"/>
        <v>0</v>
      </c>
      <c r="H169" s="6">
        <f t="shared" si="72"/>
        <v>0</v>
      </c>
      <c r="I169" s="6">
        <f t="shared" si="73"/>
        <v>0</v>
      </c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</row>
    <row r="170" spans="1:59" s="91" customFormat="1" ht="24" x14ac:dyDescent="0.25">
      <c r="A170" s="281">
        <v>45</v>
      </c>
      <c r="B170" s="285"/>
      <c r="C170" s="286"/>
      <c r="D170" s="287" t="s">
        <v>121</v>
      </c>
      <c r="E170" s="212">
        <f>E171</f>
        <v>30850.59</v>
      </c>
      <c r="F170" s="212">
        <f t="shared" si="97"/>
        <v>0</v>
      </c>
      <c r="G170" s="212">
        <f t="shared" si="97"/>
        <v>0</v>
      </c>
      <c r="H170" s="212">
        <f t="shared" si="72"/>
        <v>0</v>
      </c>
      <c r="I170" s="212">
        <f t="shared" si="73"/>
        <v>0</v>
      </c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97"/>
      <c r="AV170" s="97"/>
      <c r="AW170" s="97"/>
      <c r="AX170" s="97"/>
      <c r="AY170" s="97"/>
      <c r="AZ170" s="97"/>
      <c r="BA170" s="97"/>
      <c r="BB170" s="97"/>
      <c r="BC170" s="97"/>
      <c r="BD170" s="97"/>
      <c r="BE170" s="97"/>
      <c r="BF170" s="97"/>
      <c r="BG170" s="97"/>
    </row>
    <row r="171" spans="1:59" ht="24" hidden="1" x14ac:dyDescent="0.25">
      <c r="A171" s="35">
        <v>451</v>
      </c>
      <c r="B171" s="72"/>
      <c r="C171" s="73"/>
      <c r="D171" s="30" t="s">
        <v>122</v>
      </c>
      <c r="E171" s="10">
        <f>E172</f>
        <v>30850.59</v>
      </c>
      <c r="F171" s="10">
        <f t="shared" si="97"/>
        <v>0</v>
      </c>
      <c r="G171" s="10">
        <f t="shared" si="97"/>
        <v>0</v>
      </c>
      <c r="H171" s="10">
        <f t="shared" si="72"/>
        <v>0</v>
      </c>
      <c r="I171" s="10">
        <f t="shared" si="73"/>
        <v>0</v>
      </c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</row>
    <row r="172" spans="1:59" ht="24" hidden="1" x14ac:dyDescent="0.25">
      <c r="A172" s="74">
        <v>4511</v>
      </c>
      <c r="B172" s="75"/>
      <c r="C172" s="76"/>
      <c r="D172" s="31" t="s">
        <v>122</v>
      </c>
      <c r="E172" s="12">
        <v>30850.59</v>
      </c>
      <c r="F172" s="12">
        <v>0</v>
      </c>
      <c r="G172" s="12">
        <v>0</v>
      </c>
      <c r="H172" s="12">
        <f t="shared" si="72"/>
        <v>0</v>
      </c>
      <c r="I172" s="12">
        <f t="shared" si="73"/>
        <v>0</v>
      </c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</row>
    <row r="173" spans="1:59" ht="26.25" x14ac:dyDescent="0.25">
      <c r="A173" s="362" t="s">
        <v>235</v>
      </c>
      <c r="B173" s="362"/>
      <c r="C173" s="362"/>
      <c r="D173" s="81" t="s">
        <v>236</v>
      </c>
      <c r="E173" s="53">
        <f>E174</f>
        <v>9390.52</v>
      </c>
      <c r="F173" s="53">
        <f t="shared" ref="F173:G173" si="98">F174</f>
        <v>0</v>
      </c>
      <c r="G173" s="53">
        <f t="shared" si="98"/>
        <v>0</v>
      </c>
      <c r="H173" s="53">
        <f>G173</f>
        <v>0</v>
      </c>
      <c r="I173" s="53">
        <f>H173</f>
        <v>0</v>
      </c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</row>
    <row r="174" spans="1:59" ht="26.25" x14ac:dyDescent="0.25">
      <c r="A174" s="368" t="s">
        <v>149</v>
      </c>
      <c r="B174" s="368"/>
      <c r="C174" s="368"/>
      <c r="D174" s="304" t="s">
        <v>236</v>
      </c>
      <c r="E174" s="299">
        <f>E175</f>
        <v>9390.52</v>
      </c>
      <c r="F174" s="299">
        <f t="shared" ref="F174:G174" si="99">F175</f>
        <v>0</v>
      </c>
      <c r="G174" s="299">
        <f t="shared" si="99"/>
        <v>0</v>
      </c>
      <c r="H174" s="299">
        <f>G174</f>
        <v>0</v>
      </c>
      <c r="I174" s="299">
        <f>H174</f>
        <v>0</v>
      </c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</row>
    <row r="175" spans="1:59" ht="15" customHeight="1" x14ac:dyDescent="0.25">
      <c r="A175" s="366" t="s">
        <v>150</v>
      </c>
      <c r="B175" s="366"/>
      <c r="C175" s="366"/>
      <c r="D175" s="54" t="s">
        <v>48</v>
      </c>
      <c r="E175" s="14">
        <f>E176</f>
        <v>9390.52</v>
      </c>
      <c r="F175" s="14">
        <f t="shared" ref="F175:G175" si="100">F176</f>
        <v>0</v>
      </c>
      <c r="G175" s="14">
        <f t="shared" si="100"/>
        <v>0</v>
      </c>
      <c r="H175" s="14">
        <f t="shared" ref="H175:H181" si="101">G175</f>
        <v>0</v>
      </c>
      <c r="I175" s="14">
        <f t="shared" ref="I175:I181" si="102">G175</f>
        <v>0</v>
      </c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</row>
    <row r="176" spans="1:59" ht="15" customHeight="1" x14ac:dyDescent="0.25">
      <c r="A176" s="62">
        <v>3</v>
      </c>
      <c r="B176" s="63"/>
      <c r="C176" s="64"/>
      <c r="D176" s="65" t="s">
        <v>53</v>
      </c>
      <c r="E176" s="6">
        <f>E177</f>
        <v>9390.52</v>
      </c>
      <c r="F176" s="6">
        <f t="shared" ref="F176:G176" si="103">F177</f>
        <v>0</v>
      </c>
      <c r="G176" s="6">
        <f t="shared" si="103"/>
        <v>0</v>
      </c>
      <c r="H176" s="6">
        <f t="shared" si="101"/>
        <v>0</v>
      </c>
      <c r="I176" s="6">
        <f t="shared" si="102"/>
        <v>0</v>
      </c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  <c r="AV176" s="96"/>
      <c r="AW176" s="96"/>
      <c r="AX176" s="96"/>
      <c r="AY176" s="96"/>
      <c r="AZ176" s="96"/>
      <c r="BA176" s="96"/>
      <c r="BB176" s="96"/>
      <c r="BC176" s="96"/>
      <c r="BD176" s="96"/>
      <c r="BE176" s="96"/>
      <c r="BF176" s="96"/>
      <c r="BG176" s="96"/>
    </row>
    <row r="177" spans="1:59" s="91" customFormat="1" ht="15" customHeight="1" x14ac:dyDescent="0.25">
      <c r="A177" s="281">
        <v>32</v>
      </c>
      <c r="B177" s="282"/>
      <c r="C177" s="283"/>
      <c r="D177" s="284" t="s">
        <v>63</v>
      </c>
      <c r="E177" s="212">
        <f>E178+E180</f>
        <v>9390.52</v>
      </c>
      <c r="F177" s="212">
        <f t="shared" ref="F177:G177" si="104">F178+F180</f>
        <v>0</v>
      </c>
      <c r="G177" s="212">
        <f t="shared" si="104"/>
        <v>0</v>
      </c>
      <c r="H177" s="212">
        <f t="shared" si="101"/>
        <v>0</v>
      </c>
      <c r="I177" s="212">
        <f t="shared" si="102"/>
        <v>0</v>
      </c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  <c r="BE177" s="97"/>
      <c r="BF177" s="97"/>
      <c r="BG177" s="97"/>
    </row>
    <row r="178" spans="1:59" hidden="1" x14ac:dyDescent="0.25">
      <c r="A178" s="56">
        <v>322</v>
      </c>
      <c r="B178" s="66"/>
      <c r="C178" s="67"/>
      <c r="D178" s="27" t="s">
        <v>69</v>
      </c>
      <c r="E178" s="10">
        <f>E179</f>
        <v>0</v>
      </c>
      <c r="F178" s="10">
        <f t="shared" ref="F178:G178" si="105">F179</f>
        <v>0</v>
      </c>
      <c r="G178" s="10">
        <f t="shared" si="105"/>
        <v>0</v>
      </c>
      <c r="H178" s="10">
        <f t="shared" si="101"/>
        <v>0</v>
      </c>
      <c r="I178" s="10">
        <f t="shared" si="102"/>
        <v>0</v>
      </c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</row>
    <row r="179" spans="1:59" ht="26.25" hidden="1" x14ac:dyDescent="0.25">
      <c r="A179" s="59">
        <v>3224</v>
      </c>
      <c r="B179" s="68"/>
      <c r="C179" s="69"/>
      <c r="D179" s="28" t="s">
        <v>73</v>
      </c>
      <c r="E179" s="12">
        <v>0</v>
      </c>
      <c r="F179" s="12">
        <v>0</v>
      </c>
      <c r="G179" s="12">
        <v>0</v>
      </c>
      <c r="H179" s="12">
        <f t="shared" si="101"/>
        <v>0</v>
      </c>
      <c r="I179" s="12">
        <f t="shared" si="102"/>
        <v>0</v>
      </c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</row>
    <row r="180" spans="1:59" ht="15" hidden="1" customHeight="1" x14ac:dyDescent="0.25">
      <c r="A180" s="56">
        <v>323</v>
      </c>
      <c r="B180" s="66"/>
      <c r="C180" s="67"/>
      <c r="D180" s="27" t="s">
        <v>76</v>
      </c>
      <c r="E180" s="10">
        <f>E181</f>
        <v>9390.52</v>
      </c>
      <c r="F180" s="10">
        <f t="shared" ref="F180:G180" si="106">F181</f>
        <v>0</v>
      </c>
      <c r="G180" s="10">
        <f t="shared" si="106"/>
        <v>0</v>
      </c>
      <c r="H180" s="10">
        <f t="shared" si="101"/>
        <v>0</v>
      </c>
      <c r="I180" s="10">
        <f t="shared" si="102"/>
        <v>0</v>
      </c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</row>
    <row r="181" spans="1:59" ht="26.25" hidden="1" x14ac:dyDescent="0.25">
      <c r="A181" s="59">
        <v>3232</v>
      </c>
      <c r="B181" s="68"/>
      <c r="C181" s="69"/>
      <c r="D181" s="28" t="s">
        <v>78</v>
      </c>
      <c r="E181" s="12">
        <v>9390.52</v>
      </c>
      <c r="F181" s="12">
        <v>0</v>
      </c>
      <c r="G181" s="12">
        <v>0</v>
      </c>
      <c r="H181" s="12">
        <f t="shared" si="101"/>
        <v>0</v>
      </c>
      <c r="I181" s="12">
        <f t="shared" si="102"/>
        <v>0</v>
      </c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</row>
    <row r="182" spans="1:59" ht="26.25" x14ac:dyDescent="0.25">
      <c r="A182" s="362" t="s">
        <v>180</v>
      </c>
      <c r="B182" s="362"/>
      <c r="C182" s="362"/>
      <c r="D182" s="81" t="s">
        <v>181</v>
      </c>
      <c r="E182" s="53">
        <f>E183</f>
        <v>0</v>
      </c>
      <c r="F182" s="53">
        <f t="shared" ref="F182:G182" si="107">F183</f>
        <v>2654.4561682925209</v>
      </c>
      <c r="G182" s="53">
        <f t="shared" si="107"/>
        <v>0</v>
      </c>
      <c r="H182" s="53">
        <f t="shared" si="72"/>
        <v>0</v>
      </c>
      <c r="I182" s="53">
        <f t="shared" si="73"/>
        <v>0</v>
      </c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</row>
    <row r="183" spans="1:59" ht="39" x14ac:dyDescent="0.25">
      <c r="A183" s="367" t="s">
        <v>182</v>
      </c>
      <c r="B183" s="367"/>
      <c r="C183" s="367"/>
      <c r="D183" s="303" t="s">
        <v>183</v>
      </c>
      <c r="E183" s="301">
        <f>E185</f>
        <v>0</v>
      </c>
      <c r="F183" s="301">
        <f t="shared" ref="F183:G183" si="108">F185</f>
        <v>2654.4561682925209</v>
      </c>
      <c r="G183" s="301">
        <f t="shared" si="108"/>
        <v>0</v>
      </c>
      <c r="H183" s="301">
        <f t="shared" si="72"/>
        <v>0</v>
      </c>
      <c r="I183" s="301">
        <f t="shared" si="73"/>
        <v>0</v>
      </c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  <c r="BG183" s="100"/>
    </row>
    <row r="184" spans="1:59" ht="15" customHeight="1" x14ac:dyDescent="0.25">
      <c r="A184" s="366" t="s">
        <v>150</v>
      </c>
      <c r="B184" s="366"/>
      <c r="C184" s="366"/>
      <c r="D184" s="54" t="s">
        <v>48</v>
      </c>
      <c r="E184" s="14">
        <f>E183</f>
        <v>0</v>
      </c>
      <c r="F184" s="14">
        <f t="shared" ref="F184:G184" si="109">F183</f>
        <v>2654.4561682925209</v>
      </c>
      <c r="G184" s="14">
        <f t="shared" si="109"/>
        <v>0</v>
      </c>
      <c r="H184" s="14">
        <f t="shared" si="72"/>
        <v>0</v>
      </c>
      <c r="I184" s="14">
        <f t="shared" si="73"/>
        <v>0</v>
      </c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</row>
    <row r="185" spans="1:59" x14ac:dyDescent="0.25">
      <c r="A185" s="62">
        <v>3</v>
      </c>
      <c r="B185" s="70"/>
      <c r="C185" s="71"/>
      <c r="D185" s="80" t="s">
        <v>53</v>
      </c>
      <c r="E185" s="6">
        <f>E186</f>
        <v>0</v>
      </c>
      <c r="F185" s="6">
        <f t="shared" ref="F185:G187" si="110">F186</f>
        <v>2654.4561682925209</v>
      </c>
      <c r="G185" s="6">
        <f t="shared" si="110"/>
        <v>0</v>
      </c>
      <c r="H185" s="6">
        <f t="shared" si="72"/>
        <v>0</v>
      </c>
      <c r="I185" s="6">
        <f t="shared" si="73"/>
        <v>0</v>
      </c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</row>
    <row r="186" spans="1:59" s="91" customFormat="1" ht="39" x14ac:dyDescent="0.25">
      <c r="A186" s="281">
        <v>37</v>
      </c>
      <c r="B186" s="285"/>
      <c r="C186" s="286"/>
      <c r="D186" s="292" t="s">
        <v>184</v>
      </c>
      <c r="E186" s="212">
        <f>E187</f>
        <v>0</v>
      </c>
      <c r="F186" s="212">
        <f t="shared" si="110"/>
        <v>2654.4561682925209</v>
      </c>
      <c r="G186" s="212">
        <f t="shared" si="110"/>
        <v>0</v>
      </c>
      <c r="H186" s="212">
        <f t="shared" si="72"/>
        <v>0</v>
      </c>
      <c r="I186" s="212">
        <f t="shared" si="73"/>
        <v>0</v>
      </c>
      <c r="J186" s="97"/>
      <c r="K186" s="97"/>
      <c r="L186" s="97"/>
      <c r="M186" s="103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</row>
    <row r="187" spans="1:59" ht="26.25" hidden="1" x14ac:dyDescent="0.25">
      <c r="A187" s="35">
        <v>372</v>
      </c>
      <c r="B187" s="72"/>
      <c r="C187" s="73"/>
      <c r="D187" s="32" t="s">
        <v>105</v>
      </c>
      <c r="E187" s="10">
        <f>E188</f>
        <v>0</v>
      </c>
      <c r="F187" s="10">
        <f t="shared" si="110"/>
        <v>2654.4561682925209</v>
      </c>
      <c r="G187" s="10">
        <f t="shared" si="110"/>
        <v>0</v>
      </c>
      <c r="H187" s="10">
        <f t="shared" si="72"/>
        <v>0</v>
      </c>
      <c r="I187" s="10">
        <f t="shared" si="73"/>
        <v>0</v>
      </c>
      <c r="J187" s="98"/>
      <c r="K187" s="98"/>
      <c r="L187" s="98"/>
      <c r="M187" s="104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</row>
    <row r="188" spans="1:59" ht="39" hidden="1" x14ac:dyDescent="0.25">
      <c r="A188" s="74">
        <v>3723</v>
      </c>
      <c r="B188" s="75"/>
      <c r="C188" s="76"/>
      <c r="D188" s="33" t="s">
        <v>107</v>
      </c>
      <c r="E188" s="12">
        <v>0</v>
      </c>
      <c r="F188" s="12">
        <v>2654.4561682925209</v>
      </c>
      <c r="G188" s="12">
        <v>0</v>
      </c>
      <c r="H188" s="12">
        <f t="shared" si="72"/>
        <v>0</v>
      </c>
      <c r="I188" s="12">
        <f t="shared" si="73"/>
        <v>0</v>
      </c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</row>
    <row r="189" spans="1:59" ht="39" x14ac:dyDescent="0.25">
      <c r="A189" s="362" t="s">
        <v>180</v>
      </c>
      <c r="B189" s="362"/>
      <c r="C189" s="362"/>
      <c r="D189" s="81" t="s">
        <v>185</v>
      </c>
      <c r="E189" s="53">
        <f>E190+E303+E324+E332+E349+E373+E397+E412+E445+E465</f>
        <v>1961680.1500000001</v>
      </c>
      <c r="F189" s="53">
        <f>F190+F303+F324+F332+F349+F373+F397+F412+F445+F465</f>
        <v>2014446.2322290796</v>
      </c>
      <c r="G189" s="53">
        <f>G190+G303+G324+G332+G349+G373+G397+G412+G445+G465</f>
        <v>2211464.5099999998</v>
      </c>
      <c r="H189" s="53">
        <f t="shared" si="72"/>
        <v>2211464.5099999998</v>
      </c>
      <c r="I189" s="53">
        <f t="shared" si="73"/>
        <v>2211464.5099999998</v>
      </c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</row>
    <row r="190" spans="1:59" x14ac:dyDescent="0.25">
      <c r="A190" s="368" t="s">
        <v>149</v>
      </c>
      <c r="B190" s="368"/>
      <c r="C190" s="368"/>
      <c r="D190" s="304" t="s">
        <v>51</v>
      </c>
      <c r="E190" s="299">
        <f>E192+E233+E263+E299</f>
        <v>62533.31</v>
      </c>
      <c r="F190" s="299">
        <f>F192+F233+F263+F299</f>
        <v>64835.105372619284</v>
      </c>
      <c r="G190" s="299">
        <f>G192+G233+G263+G299</f>
        <v>79389.600000000006</v>
      </c>
      <c r="H190" s="299">
        <f t="shared" si="72"/>
        <v>79389.600000000006</v>
      </c>
      <c r="I190" s="299">
        <f t="shared" si="73"/>
        <v>79389.600000000006</v>
      </c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</row>
    <row r="191" spans="1:59" ht="15" customHeight="1" x14ac:dyDescent="0.25">
      <c r="A191" s="366" t="s">
        <v>186</v>
      </c>
      <c r="B191" s="366"/>
      <c r="C191" s="366"/>
      <c r="D191" s="54" t="s">
        <v>32</v>
      </c>
      <c r="E191" s="14">
        <f>E192</f>
        <v>39318.159999999996</v>
      </c>
      <c r="F191" s="14">
        <f t="shared" ref="F191:G191" si="111">F192</f>
        <v>47912.941592010087</v>
      </c>
      <c r="G191" s="14">
        <f t="shared" si="111"/>
        <v>53500</v>
      </c>
      <c r="H191" s="14">
        <f t="shared" si="72"/>
        <v>53500</v>
      </c>
      <c r="I191" s="14">
        <f t="shared" si="73"/>
        <v>53500</v>
      </c>
      <c r="J191" s="95"/>
      <c r="K191" s="95"/>
      <c r="L191" s="101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</row>
    <row r="192" spans="1:59" x14ac:dyDescent="0.25">
      <c r="A192" s="62">
        <v>3</v>
      </c>
      <c r="B192" s="70"/>
      <c r="C192" s="71"/>
      <c r="D192" s="65" t="s">
        <v>53</v>
      </c>
      <c r="E192" s="6">
        <f>E193+E197+E225+E229</f>
        <v>39318.159999999996</v>
      </c>
      <c r="F192" s="6">
        <f t="shared" ref="F192:G192" si="112">F193+F197+F225+F229</f>
        <v>47912.941592010087</v>
      </c>
      <c r="G192" s="6">
        <f t="shared" si="112"/>
        <v>53500</v>
      </c>
      <c r="H192" s="6">
        <f t="shared" si="72"/>
        <v>53500</v>
      </c>
      <c r="I192" s="6">
        <f t="shared" si="73"/>
        <v>53500</v>
      </c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  <c r="AU192" s="96"/>
      <c r="AV192" s="96"/>
      <c r="AW192" s="96"/>
      <c r="AX192" s="96"/>
      <c r="AY192" s="96"/>
      <c r="AZ192" s="96"/>
      <c r="BA192" s="96"/>
      <c r="BB192" s="96"/>
      <c r="BC192" s="96"/>
      <c r="BD192" s="96"/>
      <c r="BE192" s="96"/>
      <c r="BF192" s="96"/>
      <c r="BG192" s="96"/>
    </row>
    <row r="193" spans="1:59" s="91" customFormat="1" x14ac:dyDescent="0.25">
      <c r="A193" s="281">
        <v>31</v>
      </c>
      <c r="B193" s="285"/>
      <c r="C193" s="286"/>
      <c r="D193" s="284" t="s">
        <v>54</v>
      </c>
      <c r="E193" s="212">
        <f>E194</f>
        <v>2877.25</v>
      </c>
      <c r="F193" s="212">
        <f t="shared" ref="F193:G193" si="113">F194</f>
        <v>1327.2280841462605</v>
      </c>
      <c r="G193" s="212">
        <f t="shared" si="113"/>
        <v>3700</v>
      </c>
      <c r="H193" s="212">
        <f t="shared" si="72"/>
        <v>3700</v>
      </c>
      <c r="I193" s="212">
        <f t="shared" si="73"/>
        <v>3700</v>
      </c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</row>
    <row r="194" spans="1:59" s="91" customFormat="1" hidden="1" x14ac:dyDescent="0.25">
      <c r="A194" s="271">
        <v>311</v>
      </c>
      <c r="B194" s="288"/>
      <c r="C194" s="289"/>
      <c r="D194" s="274" t="s">
        <v>55</v>
      </c>
      <c r="E194" s="214">
        <f>SUM(E195:E196)</f>
        <v>2877.25</v>
      </c>
      <c r="F194" s="214">
        <f t="shared" ref="F194:G194" si="114">SUM(F195:F196)</f>
        <v>1327.2280841462605</v>
      </c>
      <c r="G194" s="214">
        <f t="shared" si="114"/>
        <v>3700</v>
      </c>
      <c r="H194" s="214">
        <f t="shared" si="72"/>
        <v>3700</v>
      </c>
      <c r="I194" s="214">
        <f t="shared" si="73"/>
        <v>3700</v>
      </c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</row>
    <row r="195" spans="1:59" s="91" customFormat="1" hidden="1" x14ac:dyDescent="0.25">
      <c r="A195" s="275">
        <v>3111</v>
      </c>
      <c r="B195" s="290"/>
      <c r="C195" s="291"/>
      <c r="D195" s="278" t="s">
        <v>56</v>
      </c>
      <c r="E195" s="217">
        <v>355.52</v>
      </c>
      <c r="F195" s="217">
        <v>0</v>
      </c>
      <c r="G195" s="217">
        <v>0</v>
      </c>
      <c r="H195" s="217">
        <f t="shared" si="72"/>
        <v>0</v>
      </c>
      <c r="I195" s="217">
        <f t="shared" si="73"/>
        <v>0</v>
      </c>
    </row>
    <row r="196" spans="1:59" s="91" customFormat="1" hidden="1" x14ac:dyDescent="0.25">
      <c r="A196" s="275">
        <v>3121</v>
      </c>
      <c r="B196" s="290"/>
      <c r="C196" s="291"/>
      <c r="D196" s="278" t="s">
        <v>57</v>
      </c>
      <c r="E196" s="217">
        <v>2521.73</v>
      </c>
      <c r="F196" s="217">
        <v>1327.2280841462605</v>
      </c>
      <c r="G196" s="217">
        <v>3700</v>
      </c>
      <c r="H196" s="217">
        <f t="shared" si="72"/>
        <v>3700</v>
      </c>
      <c r="I196" s="217">
        <f t="shared" si="73"/>
        <v>3700</v>
      </c>
    </row>
    <row r="197" spans="1:59" s="91" customFormat="1" x14ac:dyDescent="0.25">
      <c r="A197" s="281">
        <v>32</v>
      </c>
      <c r="B197" s="285"/>
      <c r="C197" s="286"/>
      <c r="D197" s="284" t="s">
        <v>63</v>
      </c>
      <c r="E197" s="212">
        <f>E198+E202+E209+E218</f>
        <v>35974.17</v>
      </c>
      <c r="F197" s="212">
        <f t="shared" ref="F197:G197" si="115">F198+F202+F209+F218</f>
        <v>46187.545082619945</v>
      </c>
      <c r="G197" s="212">
        <f t="shared" si="115"/>
        <v>49500</v>
      </c>
      <c r="H197" s="212">
        <f t="shared" si="72"/>
        <v>49500</v>
      </c>
      <c r="I197" s="212">
        <f t="shared" si="73"/>
        <v>49500</v>
      </c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7"/>
      <c r="BE197" s="97"/>
      <c r="BF197" s="97"/>
      <c r="BG197" s="97"/>
    </row>
    <row r="198" spans="1:59" s="91" customFormat="1" hidden="1" x14ac:dyDescent="0.25">
      <c r="A198" s="271">
        <v>321</v>
      </c>
      <c r="B198" s="288"/>
      <c r="C198" s="289"/>
      <c r="D198" s="274" t="s">
        <v>64</v>
      </c>
      <c r="E198" s="214">
        <f>SUM(E199:E201)</f>
        <v>11337.650000000001</v>
      </c>
      <c r="F198" s="214">
        <f t="shared" ref="F198:G198" si="116">SUM(F199:F201)</f>
        <v>12343.221182560221</v>
      </c>
      <c r="G198" s="214">
        <f t="shared" si="116"/>
        <v>13500</v>
      </c>
      <c r="H198" s="214">
        <f t="shared" si="72"/>
        <v>13500</v>
      </c>
      <c r="I198" s="214">
        <f t="shared" si="73"/>
        <v>13500</v>
      </c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</row>
    <row r="199" spans="1:59" s="91" customFormat="1" hidden="1" x14ac:dyDescent="0.25">
      <c r="A199" s="275">
        <v>3211</v>
      </c>
      <c r="B199" s="290"/>
      <c r="C199" s="291"/>
      <c r="D199" s="278" t="s">
        <v>65</v>
      </c>
      <c r="E199" s="217">
        <v>10034.75</v>
      </c>
      <c r="F199" s="217">
        <v>10617.824673170084</v>
      </c>
      <c r="G199" s="217">
        <v>12000</v>
      </c>
      <c r="H199" s="217">
        <f t="shared" si="72"/>
        <v>12000</v>
      </c>
      <c r="I199" s="217">
        <f t="shared" si="73"/>
        <v>12000</v>
      </c>
      <c r="L199" s="99"/>
    </row>
    <row r="200" spans="1:59" s="91" customFormat="1" hidden="1" x14ac:dyDescent="0.25">
      <c r="A200" s="275">
        <v>3213</v>
      </c>
      <c r="B200" s="290"/>
      <c r="C200" s="291"/>
      <c r="D200" s="278" t="s">
        <v>67</v>
      </c>
      <c r="E200" s="217">
        <v>925.11</v>
      </c>
      <c r="F200" s="217">
        <v>1327.2280841462605</v>
      </c>
      <c r="G200" s="217">
        <v>1000</v>
      </c>
      <c r="H200" s="217">
        <f t="shared" si="72"/>
        <v>1000</v>
      </c>
      <c r="I200" s="217">
        <f t="shared" si="73"/>
        <v>1000</v>
      </c>
    </row>
    <row r="201" spans="1:59" s="91" customFormat="1" ht="26.25" hidden="1" x14ac:dyDescent="0.25">
      <c r="A201" s="275">
        <v>3214</v>
      </c>
      <c r="B201" s="290"/>
      <c r="C201" s="291"/>
      <c r="D201" s="278" t="s">
        <v>68</v>
      </c>
      <c r="E201" s="217">
        <v>377.79</v>
      </c>
      <c r="F201" s="217">
        <v>398.16842524387812</v>
      </c>
      <c r="G201" s="217">
        <v>500</v>
      </c>
      <c r="H201" s="217">
        <f t="shared" si="72"/>
        <v>500</v>
      </c>
      <c r="I201" s="217">
        <f t="shared" si="73"/>
        <v>500</v>
      </c>
    </row>
    <row r="202" spans="1:59" s="91" customFormat="1" hidden="1" x14ac:dyDescent="0.25">
      <c r="A202" s="271">
        <v>322</v>
      </c>
      <c r="B202" s="288"/>
      <c r="C202" s="289"/>
      <c r="D202" s="274" t="s">
        <v>69</v>
      </c>
      <c r="E202" s="214">
        <f>SUM(E203:E208)</f>
        <v>2824.64</v>
      </c>
      <c r="F202" s="214">
        <f t="shared" ref="F202:G202" si="117">SUM(F203:F208)</f>
        <v>13869.535736279779</v>
      </c>
      <c r="G202" s="214">
        <f t="shared" si="117"/>
        <v>13800</v>
      </c>
      <c r="H202" s="214">
        <f t="shared" si="72"/>
        <v>13800</v>
      </c>
      <c r="I202" s="214">
        <f t="shared" si="73"/>
        <v>13800</v>
      </c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</row>
    <row r="203" spans="1:59" s="91" customFormat="1" hidden="1" x14ac:dyDescent="0.25">
      <c r="A203" s="275">
        <v>3221</v>
      </c>
      <c r="B203" s="290"/>
      <c r="C203" s="291"/>
      <c r="D203" s="278" t="s">
        <v>92</v>
      </c>
      <c r="E203" s="217">
        <v>209.21</v>
      </c>
      <c r="F203" s="217">
        <v>331.80702103656512</v>
      </c>
      <c r="G203" s="217">
        <v>300</v>
      </c>
      <c r="H203" s="217">
        <f t="shared" si="72"/>
        <v>300</v>
      </c>
      <c r="I203" s="217">
        <f t="shared" si="73"/>
        <v>300</v>
      </c>
    </row>
    <row r="204" spans="1:59" s="91" customFormat="1" hidden="1" x14ac:dyDescent="0.25">
      <c r="A204" s="275">
        <v>3222</v>
      </c>
      <c r="B204" s="290"/>
      <c r="C204" s="291"/>
      <c r="D204" s="278" t="s">
        <v>71</v>
      </c>
      <c r="E204" s="217">
        <v>946.63</v>
      </c>
      <c r="F204" s="217">
        <v>796.34</v>
      </c>
      <c r="G204" s="217">
        <v>1000</v>
      </c>
      <c r="H204" s="217">
        <f t="shared" si="72"/>
        <v>1000</v>
      </c>
      <c r="I204" s="217">
        <f t="shared" si="73"/>
        <v>1000</v>
      </c>
    </row>
    <row r="205" spans="1:59" s="91" customFormat="1" hidden="1" x14ac:dyDescent="0.25">
      <c r="A205" s="275">
        <v>3223</v>
      </c>
      <c r="B205" s="290"/>
      <c r="C205" s="291"/>
      <c r="D205" s="278" t="s">
        <v>72</v>
      </c>
      <c r="E205" s="217">
        <v>142.31</v>
      </c>
      <c r="F205" s="217">
        <v>10617.824673170084</v>
      </c>
      <c r="G205" s="217">
        <v>10000</v>
      </c>
      <c r="H205" s="217">
        <f t="shared" si="72"/>
        <v>10000</v>
      </c>
      <c r="I205" s="217">
        <f t="shared" si="73"/>
        <v>10000</v>
      </c>
    </row>
    <row r="206" spans="1:59" s="91" customFormat="1" ht="26.25" hidden="1" x14ac:dyDescent="0.25">
      <c r="A206" s="275">
        <v>3224</v>
      </c>
      <c r="B206" s="290"/>
      <c r="C206" s="291"/>
      <c r="D206" s="278" t="s">
        <v>73</v>
      </c>
      <c r="E206" s="217">
        <v>0</v>
      </c>
      <c r="F206" s="217">
        <v>0</v>
      </c>
      <c r="G206" s="217">
        <v>0</v>
      </c>
      <c r="H206" s="217">
        <f t="shared" si="72"/>
        <v>0</v>
      </c>
      <c r="I206" s="217">
        <f t="shared" si="73"/>
        <v>0</v>
      </c>
    </row>
    <row r="207" spans="1:59" s="91" customFormat="1" hidden="1" x14ac:dyDescent="0.25">
      <c r="A207" s="275">
        <v>3225</v>
      </c>
      <c r="B207" s="290"/>
      <c r="C207" s="291"/>
      <c r="D207" s="278" t="s">
        <v>93</v>
      </c>
      <c r="E207" s="217">
        <v>1058.6600000000001</v>
      </c>
      <c r="F207" s="217">
        <v>1459.95</v>
      </c>
      <c r="G207" s="217">
        <v>1000</v>
      </c>
      <c r="H207" s="217">
        <f t="shared" si="72"/>
        <v>1000</v>
      </c>
      <c r="I207" s="217">
        <f t="shared" si="73"/>
        <v>1000</v>
      </c>
    </row>
    <row r="208" spans="1:59" s="91" customFormat="1" hidden="1" x14ac:dyDescent="0.25">
      <c r="A208" s="275">
        <v>3227</v>
      </c>
      <c r="B208" s="290"/>
      <c r="C208" s="291"/>
      <c r="D208" s="278" t="s">
        <v>94</v>
      </c>
      <c r="E208" s="217">
        <v>467.83</v>
      </c>
      <c r="F208" s="217">
        <v>663.61404207313024</v>
      </c>
      <c r="G208" s="217">
        <v>1500</v>
      </c>
      <c r="H208" s="217">
        <f t="shared" si="72"/>
        <v>1500</v>
      </c>
      <c r="I208" s="217">
        <f t="shared" si="73"/>
        <v>1500</v>
      </c>
    </row>
    <row r="209" spans="1:59" s="91" customFormat="1" hidden="1" x14ac:dyDescent="0.25">
      <c r="A209" s="271">
        <v>323</v>
      </c>
      <c r="B209" s="288"/>
      <c r="C209" s="289"/>
      <c r="D209" s="274" t="s">
        <v>76</v>
      </c>
      <c r="E209" s="214">
        <f>SUM(E210:E217)</f>
        <v>15055.630000000001</v>
      </c>
      <c r="F209" s="214">
        <f t="shared" ref="F209:G209" si="118">SUM(F210:F217)</f>
        <v>12940.479317804764</v>
      </c>
      <c r="G209" s="214">
        <f t="shared" si="118"/>
        <v>14500</v>
      </c>
      <c r="H209" s="214">
        <f t="shared" si="72"/>
        <v>14500</v>
      </c>
      <c r="I209" s="214">
        <f t="shared" si="73"/>
        <v>14500</v>
      </c>
    </row>
    <row r="210" spans="1:59" s="91" customFormat="1" hidden="1" x14ac:dyDescent="0.25">
      <c r="A210" s="275">
        <v>3231</v>
      </c>
      <c r="B210" s="290"/>
      <c r="C210" s="291"/>
      <c r="D210" s="278" t="s">
        <v>77</v>
      </c>
      <c r="E210" s="217">
        <f>276.66-185.81</f>
        <v>90.850000000000023</v>
      </c>
      <c r="F210" s="217">
        <v>265.44561682925212</v>
      </c>
      <c r="G210" s="217">
        <v>200</v>
      </c>
      <c r="H210" s="217">
        <f t="shared" si="72"/>
        <v>200</v>
      </c>
      <c r="I210" s="217">
        <f t="shared" si="73"/>
        <v>200</v>
      </c>
    </row>
    <row r="211" spans="1:59" s="91" customFormat="1" ht="26.25" hidden="1" x14ac:dyDescent="0.25">
      <c r="A211" s="275">
        <v>3232</v>
      </c>
      <c r="B211" s="290"/>
      <c r="C211" s="291"/>
      <c r="D211" s="278" t="s">
        <v>78</v>
      </c>
      <c r="E211" s="217">
        <v>0</v>
      </c>
      <c r="F211" s="217">
        <v>0</v>
      </c>
      <c r="G211" s="217">
        <v>0</v>
      </c>
      <c r="H211" s="217">
        <f t="shared" si="72"/>
        <v>0</v>
      </c>
      <c r="I211" s="217">
        <f t="shared" si="73"/>
        <v>0</v>
      </c>
    </row>
    <row r="212" spans="1:59" s="91" customFormat="1" hidden="1" x14ac:dyDescent="0.25">
      <c r="A212" s="275">
        <v>3233</v>
      </c>
      <c r="B212" s="290"/>
      <c r="C212" s="291"/>
      <c r="D212" s="278" t="s">
        <v>79</v>
      </c>
      <c r="E212" s="217">
        <v>145.83000000000001</v>
      </c>
      <c r="F212" s="217">
        <v>929.05965890238235</v>
      </c>
      <c r="G212" s="217">
        <v>200</v>
      </c>
      <c r="H212" s="217">
        <f t="shared" si="72"/>
        <v>200</v>
      </c>
      <c r="I212" s="217">
        <f t="shared" si="73"/>
        <v>200</v>
      </c>
      <c r="M212" s="99"/>
    </row>
    <row r="213" spans="1:59" s="91" customFormat="1" hidden="1" x14ac:dyDescent="0.25">
      <c r="A213" s="275">
        <v>3234</v>
      </c>
      <c r="B213" s="290"/>
      <c r="C213" s="291"/>
      <c r="D213" s="278" t="s">
        <v>80</v>
      </c>
      <c r="E213" s="217">
        <v>280.29000000000002</v>
      </c>
      <c r="F213" s="217">
        <v>0</v>
      </c>
      <c r="G213" s="217">
        <v>200</v>
      </c>
      <c r="H213" s="217">
        <f t="shared" si="72"/>
        <v>200</v>
      </c>
      <c r="I213" s="217">
        <f t="shared" si="73"/>
        <v>200</v>
      </c>
    </row>
    <row r="214" spans="1:59" s="91" customFormat="1" hidden="1" x14ac:dyDescent="0.25">
      <c r="A214" s="275">
        <v>3236</v>
      </c>
      <c r="B214" s="290"/>
      <c r="C214" s="291"/>
      <c r="D214" s="278" t="s">
        <v>82</v>
      </c>
      <c r="E214" s="217">
        <v>46.45</v>
      </c>
      <c r="F214" s="217">
        <v>132.72280841462606</v>
      </c>
      <c r="G214" s="217">
        <v>100</v>
      </c>
      <c r="H214" s="217">
        <f t="shared" si="72"/>
        <v>100</v>
      </c>
      <c r="I214" s="217">
        <f t="shared" si="73"/>
        <v>100</v>
      </c>
    </row>
    <row r="215" spans="1:59" s="91" customFormat="1" hidden="1" x14ac:dyDescent="0.25">
      <c r="A215" s="275">
        <v>3237</v>
      </c>
      <c r="B215" s="290"/>
      <c r="C215" s="291"/>
      <c r="D215" s="278" t="s">
        <v>83</v>
      </c>
      <c r="E215" s="217">
        <v>13362.19</v>
      </c>
      <c r="F215" s="217">
        <v>10617.83</v>
      </c>
      <c r="G215" s="217">
        <v>13000</v>
      </c>
      <c r="H215" s="217">
        <f t="shared" si="72"/>
        <v>13000</v>
      </c>
      <c r="I215" s="217">
        <f t="shared" si="73"/>
        <v>13000</v>
      </c>
    </row>
    <row r="216" spans="1:59" s="91" customFormat="1" hidden="1" x14ac:dyDescent="0.25">
      <c r="A216" s="275">
        <v>3238</v>
      </c>
      <c r="B216" s="290"/>
      <c r="C216" s="291"/>
      <c r="D216" s="278" t="s">
        <v>84</v>
      </c>
      <c r="E216" s="217">
        <v>434.95</v>
      </c>
      <c r="F216" s="217">
        <v>530.89123365850423</v>
      </c>
      <c r="G216" s="217">
        <v>300</v>
      </c>
      <c r="H216" s="217">
        <f t="shared" si="72"/>
        <v>300</v>
      </c>
      <c r="I216" s="217">
        <f t="shared" si="73"/>
        <v>300</v>
      </c>
    </row>
    <row r="217" spans="1:59" s="91" customFormat="1" hidden="1" x14ac:dyDescent="0.25">
      <c r="A217" s="275">
        <v>3239</v>
      </c>
      <c r="B217" s="290"/>
      <c r="C217" s="291"/>
      <c r="D217" s="278" t="s">
        <v>85</v>
      </c>
      <c r="E217" s="217">
        <v>695.07</v>
      </c>
      <c r="F217" s="217">
        <v>464.53</v>
      </c>
      <c r="G217" s="217">
        <v>500</v>
      </c>
      <c r="H217" s="217">
        <f t="shared" si="72"/>
        <v>500</v>
      </c>
      <c r="I217" s="217">
        <f t="shared" si="73"/>
        <v>500</v>
      </c>
    </row>
    <row r="218" spans="1:59" s="91" customFormat="1" ht="26.25" hidden="1" x14ac:dyDescent="0.25">
      <c r="A218" s="271">
        <v>329</v>
      </c>
      <c r="B218" s="288"/>
      <c r="C218" s="289"/>
      <c r="D218" s="274" t="s">
        <v>86</v>
      </c>
      <c r="E218" s="214">
        <f>SUM(E219:E224)</f>
        <v>6756.25</v>
      </c>
      <c r="F218" s="214">
        <f t="shared" ref="F218:G218" si="119">SUM(F219:F224)</f>
        <v>7034.3088459751807</v>
      </c>
      <c r="G218" s="214">
        <f t="shared" si="119"/>
        <v>7700</v>
      </c>
      <c r="H218" s="214">
        <f t="shared" si="72"/>
        <v>7700</v>
      </c>
      <c r="I218" s="214">
        <f t="shared" si="73"/>
        <v>7700</v>
      </c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  <c r="BF218" s="98"/>
      <c r="BG218" s="98"/>
    </row>
    <row r="219" spans="1:59" s="91" customFormat="1" hidden="1" x14ac:dyDescent="0.25">
      <c r="A219" s="275">
        <v>3292</v>
      </c>
      <c r="B219" s="290"/>
      <c r="C219" s="291"/>
      <c r="D219" s="278" t="s">
        <v>88</v>
      </c>
      <c r="E219" s="217">
        <v>0</v>
      </c>
      <c r="F219" s="217">
        <v>2389.0105514632687</v>
      </c>
      <c r="G219" s="217">
        <v>2400</v>
      </c>
      <c r="H219" s="217">
        <f t="shared" ref="H219:H276" si="120">G219</f>
        <v>2400</v>
      </c>
      <c r="I219" s="217">
        <f t="shared" ref="I219:I276" si="121">G219</f>
        <v>2400</v>
      </c>
    </row>
    <row r="220" spans="1:59" s="91" customFormat="1" hidden="1" x14ac:dyDescent="0.25">
      <c r="A220" s="275">
        <v>3293</v>
      </c>
      <c r="B220" s="290"/>
      <c r="C220" s="291"/>
      <c r="D220" s="278" t="s">
        <v>89</v>
      </c>
      <c r="E220" s="217">
        <v>3811.91</v>
      </c>
      <c r="F220" s="217">
        <v>2256.2877430486428</v>
      </c>
      <c r="G220" s="217">
        <v>2500</v>
      </c>
      <c r="H220" s="217">
        <f t="shared" si="120"/>
        <v>2500</v>
      </c>
      <c r="I220" s="217">
        <f t="shared" si="121"/>
        <v>2500</v>
      </c>
    </row>
    <row r="221" spans="1:59" s="91" customFormat="1" hidden="1" x14ac:dyDescent="0.25">
      <c r="A221" s="275">
        <v>3294</v>
      </c>
      <c r="B221" s="290"/>
      <c r="C221" s="291"/>
      <c r="D221" s="278" t="s">
        <v>95</v>
      </c>
      <c r="E221" s="217">
        <v>119.45</v>
      </c>
      <c r="F221" s="217">
        <v>132.72280841462606</v>
      </c>
      <c r="G221" s="217">
        <v>100</v>
      </c>
      <c r="H221" s="217">
        <f t="shared" si="120"/>
        <v>100</v>
      </c>
      <c r="I221" s="217">
        <f t="shared" si="121"/>
        <v>100</v>
      </c>
    </row>
    <row r="222" spans="1:59" s="91" customFormat="1" hidden="1" x14ac:dyDescent="0.25">
      <c r="A222" s="275">
        <v>3295</v>
      </c>
      <c r="B222" s="290"/>
      <c r="C222" s="291"/>
      <c r="D222" s="278" t="s">
        <v>91</v>
      </c>
      <c r="E222" s="217">
        <v>0</v>
      </c>
      <c r="F222" s="217">
        <v>132.72280841462606</v>
      </c>
      <c r="G222" s="217">
        <v>100</v>
      </c>
      <c r="H222" s="217">
        <f t="shared" si="120"/>
        <v>100</v>
      </c>
      <c r="I222" s="217">
        <f t="shared" si="121"/>
        <v>100</v>
      </c>
    </row>
    <row r="223" spans="1:59" s="91" customFormat="1" hidden="1" x14ac:dyDescent="0.25">
      <c r="A223" s="275">
        <v>3296</v>
      </c>
      <c r="B223" s="290"/>
      <c r="C223" s="291"/>
      <c r="D223" s="278" t="s">
        <v>96</v>
      </c>
      <c r="E223" s="217">
        <v>78.05</v>
      </c>
      <c r="F223" s="217">
        <v>132.72280841462606</v>
      </c>
      <c r="G223" s="217">
        <v>100</v>
      </c>
      <c r="H223" s="217">
        <f t="shared" si="120"/>
        <v>100</v>
      </c>
      <c r="I223" s="217">
        <f t="shared" si="121"/>
        <v>100</v>
      </c>
      <c r="K223" s="99"/>
    </row>
    <row r="224" spans="1:59" s="91" customFormat="1" ht="26.25" hidden="1" x14ac:dyDescent="0.25">
      <c r="A224" s="275">
        <v>3299</v>
      </c>
      <c r="B224" s="290"/>
      <c r="C224" s="291"/>
      <c r="D224" s="278" t="s">
        <v>86</v>
      </c>
      <c r="E224" s="217">
        <f>3086.15-339.31</f>
        <v>2746.84</v>
      </c>
      <c r="F224" s="217">
        <v>1990.8421262193906</v>
      </c>
      <c r="G224" s="217">
        <v>2500</v>
      </c>
      <c r="H224" s="217">
        <f t="shared" si="120"/>
        <v>2500</v>
      </c>
      <c r="I224" s="217">
        <f t="shared" si="121"/>
        <v>2500</v>
      </c>
    </row>
    <row r="225" spans="1:59" s="91" customFormat="1" x14ac:dyDescent="0.25">
      <c r="A225" s="281">
        <v>34</v>
      </c>
      <c r="B225" s="285"/>
      <c r="C225" s="286"/>
      <c r="D225" s="284" t="s">
        <v>100</v>
      </c>
      <c r="E225" s="212">
        <f>E226</f>
        <v>466.74</v>
      </c>
      <c r="F225" s="212">
        <f t="shared" ref="F225:G225" si="122">F226</f>
        <v>398.16842524387812</v>
      </c>
      <c r="G225" s="212">
        <f t="shared" si="122"/>
        <v>300</v>
      </c>
      <c r="H225" s="212">
        <f t="shared" si="120"/>
        <v>300</v>
      </c>
      <c r="I225" s="212">
        <f t="shared" si="121"/>
        <v>300</v>
      </c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  <c r="BD225" s="97"/>
      <c r="BE225" s="97"/>
      <c r="BF225" s="97"/>
      <c r="BG225" s="97"/>
    </row>
    <row r="226" spans="1:59" s="91" customFormat="1" hidden="1" x14ac:dyDescent="0.25">
      <c r="A226" s="271">
        <v>343</v>
      </c>
      <c r="B226" s="288"/>
      <c r="C226" s="289"/>
      <c r="D226" s="274" t="s">
        <v>101</v>
      </c>
      <c r="E226" s="214">
        <f>SUM(E227:E228)</f>
        <v>466.74</v>
      </c>
      <c r="F226" s="214">
        <f t="shared" ref="F226:G226" si="123">SUM(F227:F228)</f>
        <v>398.16842524387812</v>
      </c>
      <c r="G226" s="214">
        <f t="shared" si="123"/>
        <v>300</v>
      </c>
      <c r="H226" s="214">
        <f t="shared" si="120"/>
        <v>300</v>
      </c>
      <c r="I226" s="214">
        <f t="shared" si="121"/>
        <v>300</v>
      </c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98"/>
      <c r="BF226" s="98"/>
      <c r="BG226" s="98"/>
    </row>
    <row r="227" spans="1:59" s="91" customFormat="1" ht="26.25" hidden="1" x14ac:dyDescent="0.25">
      <c r="A227" s="275">
        <v>3431</v>
      </c>
      <c r="B227" s="290"/>
      <c r="C227" s="291"/>
      <c r="D227" s="278" t="s">
        <v>102</v>
      </c>
      <c r="E227" s="217">
        <v>466.74</v>
      </c>
      <c r="F227" s="217">
        <v>398.16842524387812</v>
      </c>
      <c r="G227" s="217">
        <v>300</v>
      </c>
      <c r="H227" s="217">
        <f t="shared" si="120"/>
        <v>300</v>
      </c>
      <c r="I227" s="217">
        <f t="shared" si="121"/>
        <v>300</v>
      </c>
    </row>
    <row r="228" spans="1:59" s="91" customFormat="1" hidden="1" x14ac:dyDescent="0.25">
      <c r="A228" s="275">
        <v>3433</v>
      </c>
      <c r="B228" s="290"/>
      <c r="C228" s="291"/>
      <c r="D228" s="278" t="s">
        <v>103</v>
      </c>
      <c r="E228" s="217">
        <v>0</v>
      </c>
      <c r="F228" s="217">
        <v>0</v>
      </c>
      <c r="G228" s="217">
        <v>0</v>
      </c>
      <c r="H228" s="217">
        <f t="shared" si="120"/>
        <v>0</v>
      </c>
      <c r="I228" s="217">
        <f t="shared" si="121"/>
        <v>0</v>
      </c>
    </row>
    <row r="229" spans="1:59" s="91" customFormat="1" x14ac:dyDescent="0.25">
      <c r="A229" s="281">
        <v>38</v>
      </c>
      <c r="B229" s="285"/>
      <c r="C229" s="286"/>
      <c r="D229" s="292" t="s">
        <v>108</v>
      </c>
      <c r="E229" s="212">
        <f>E230</f>
        <v>0</v>
      </c>
      <c r="F229" s="212">
        <f t="shared" ref="F229:G230" si="124">F230</f>
        <v>0</v>
      </c>
      <c r="G229" s="212">
        <f t="shared" si="124"/>
        <v>0</v>
      </c>
      <c r="H229" s="212">
        <f t="shared" si="120"/>
        <v>0</v>
      </c>
      <c r="I229" s="212">
        <f t="shared" si="121"/>
        <v>0</v>
      </c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  <c r="AH229" s="97"/>
      <c r="AI229" s="97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97"/>
      <c r="BF229" s="97"/>
      <c r="BG229" s="97"/>
    </row>
    <row r="230" spans="1:59" hidden="1" x14ac:dyDescent="0.25">
      <c r="A230" s="35">
        <v>381</v>
      </c>
      <c r="B230" s="72"/>
      <c r="C230" s="73"/>
      <c r="D230" s="32" t="s">
        <v>41</v>
      </c>
      <c r="E230" s="10">
        <f>E231</f>
        <v>0</v>
      </c>
      <c r="F230" s="10">
        <f t="shared" si="124"/>
        <v>0</v>
      </c>
      <c r="G230" s="10">
        <f t="shared" si="124"/>
        <v>0</v>
      </c>
      <c r="H230" s="10">
        <f t="shared" si="120"/>
        <v>0</v>
      </c>
      <c r="I230" s="10">
        <f t="shared" si="121"/>
        <v>0</v>
      </c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  <c r="BF230" s="98"/>
      <c r="BG230" s="98"/>
    </row>
    <row r="231" spans="1:59" hidden="1" x14ac:dyDescent="0.25">
      <c r="A231" s="74">
        <v>3812</v>
      </c>
      <c r="B231" s="75"/>
      <c r="C231" s="76"/>
      <c r="D231" s="33" t="s">
        <v>109</v>
      </c>
      <c r="E231" s="12">
        <v>0</v>
      </c>
      <c r="F231" s="12">
        <v>0</v>
      </c>
      <c r="G231" s="12">
        <v>0</v>
      </c>
      <c r="H231" s="12">
        <f t="shared" si="120"/>
        <v>0</v>
      </c>
      <c r="I231" s="12">
        <f t="shared" si="121"/>
        <v>0</v>
      </c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</row>
    <row r="232" spans="1:59" ht="15" customHeight="1" x14ac:dyDescent="0.25">
      <c r="A232" s="366" t="s">
        <v>187</v>
      </c>
      <c r="B232" s="366"/>
      <c r="C232" s="366"/>
      <c r="D232" s="82" t="s">
        <v>36</v>
      </c>
      <c r="E232" s="14">
        <f>E233</f>
        <v>10229.290000000001</v>
      </c>
      <c r="F232" s="14">
        <f t="shared" ref="F232:G232" si="125">F233</f>
        <v>10219.664462804432</v>
      </c>
      <c r="G232" s="14">
        <f t="shared" si="125"/>
        <v>15000</v>
      </c>
      <c r="H232" s="14">
        <f t="shared" si="120"/>
        <v>15000</v>
      </c>
      <c r="I232" s="14">
        <f t="shared" si="121"/>
        <v>15000</v>
      </c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</row>
    <row r="233" spans="1:59" x14ac:dyDescent="0.25">
      <c r="A233" s="62">
        <v>3</v>
      </c>
      <c r="B233" s="70"/>
      <c r="C233" s="71"/>
      <c r="D233" s="65" t="s">
        <v>53</v>
      </c>
      <c r="E233" s="6">
        <f>E234</f>
        <v>10229.290000000001</v>
      </c>
      <c r="F233" s="6">
        <f t="shared" ref="F233:G233" si="126">F234</f>
        <v>10219.664462804432</v>
      </c>
      <c r="G233" s="6">
        <f t="shared" si="126"/>
        <v>15000</v>
      </c>
      <c r="H233" s="6">
        <f t="shared" si="120"/>
        <v>15000</v>
      </c>
      <c r="I233" s="6">
        <f t="shared" si="121"/>
        <v>15000</v>
      </c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</row>
    <row r="234" spans="1:59" s="91" customFormat="1" x14ac:dyDescent="0.25">
      <c r="A234" s="281">
        <v>32</v>
      </c>
      <c r="B234" s="285"/>
      <c r="C234" s="286"/>
      <c r="D234" s="284" t="s">
        <v>63</v>
      </c>
      <c r="E234" s="212">
        <f>E235+E239+E246+E255</f>
        <v>10229.290000000001</v>
      </c>
      <c r="F234" s="212">
        <f t="shared" ref="F234:G234" si="127">F235+F239+F246+F255</f>
        <v>10219.664462804432</v>
      </c>
      <c r="G234" s="212">
        <f t="shared" si="127"/>
        <v>15000</v>
      </c>
      <c r="H234" s="212">
        <f t="shared" si="120"/>
        <v>15000</v>
      </c>
      <c r="I234" s="212">
        <f t="shared" si="121"/>
        <v>15000</v>
      </c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  <c r="BE234" s="97"/>
      <c r="BF234" s="97"/>
      <c r="BG234" s="97"/>
    </row>
    <row r="235" spans="1:59" hidden="1" x14ac:dyDescent="0.25">
      <c r="A235" s="35">
        <v>321</v>
      </c>
      <c r="B235" s="72"/>
      <c r="C235" s="73"/>
      <c r="D235" s="27" t="s">
        <v>64</v>
      </c>
      <c r="E235" s="10">
        <f>SUM(E236:E238)</f>
        <v>0</v>
      </c>
      <c r="F235" s="10">
        <f t="shared" ref="F235:G235" si="128">SUM(F236:F238)</f>
        <v>0</v>
      </c>
      <c r="G235" s="10">
        <f t="shared" si="128"/>
        <v>0</v>
      </c>
      <c r="H235" s="10">
        <f t="shared" si="120"/>
        <v>0</v>
      </c>
      <c r="I235" s="10">
        <f t="shared" si="121"/>
        <v>0</v>
      </c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</row>
    <row r="236" spans="1:59" hidden="1" x14ac:dyDescent="0.25">
      <c r="A236" s="74">
        <v>3211</v>
      </c>
      <c r="B236" s="75"/>
      <c r="C236" s="76"/>
      <c r="D236" s="28" t="s">
        <v>65</v>
      </c>
      <c r="E236" s="12">
        <v>0</v>
      </c>
      <c r="F236" s="12">
        <v>0</v>
      </c>
      <c r="G236" s="12">
        <v>0</v>
      </c>
      <c r="H236" s="12">
        <f t="shared" si="120"/>
        <v>0</v>
      </c>
      <c r="I236" s="12">
        <f t="shared" si="121"/>
        <v>0</v>
      </c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</row>
    <row r="237" spans="1:59" hidden="1" x14ac:dyDescent="0.25">
      <c r="A237" s="74">
        <v>3213</v>
      </c>
      <c r="B237" s="75"/>
      <c r="C237" s="76"/>
      <c r="D237" s="28" t="s">
        <v>67</v>
      </c>
      <c r="E237" s="12">
        <v>0</v>
      </c>
      <c r="F237" s="12">
        <v>0</v>
      </c>
      <c r="G237" s="12">
        <v>0</v>
      </c>
      <c r="H237" s="12">
        <f t="shared" si="120"/>
        <v>0</v>
      </c>
      <c r="I237" s="12">
        <f t="shared" si="121"/>
        <v>0</v>
      </c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</row>
    <row r="238" spans="1:59" ht="26.25" hidden="1" x14ac:dyDescent="0.25">
      <c r="A238" s="74">
        <v>3214</v>
      </c>
      <c r="B238" s="75"/>
      <c r="C238" s="76"/>
      <c r="D238" s="28" t="s">
        <v>68</v>
      </c>
      <c r="E238" s="12">
        <v>0</v>
      </c>
      <c r="F238" s="12">
        <v>0</v>
      </c>
      <c r="G238" s="12">
        <v>0</v>
      </c>
      <c r="H238" s="12">
        <f t="shared" si="120"/>
        <v>0</v>
      </c>
      <c r="I238" s="12">
        <f t="shared" si="121"/>
        <v>0</v>
      </c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</row>
    <row r="239" spans="1:59" hidden="1" x14ac:dyDescent="0.25">
      <c r="A239" s="35">
        <v>322</v>
      </c>
      <c r="B239" s="72"/>
      <c r="C239" s="73"/>
      <c r="D239" s="27" t="s">
        <v>69</v>
      </c>
      <c r="E239" s="10">
        <f>SUM(E240:E245)</f>
        <v>5317.66</v>
      </c>
      <c r="F239" s="10">
        <f t="shared" ref="F239:G239" si="129">SUM(F240:F245)</f>
        <v>8826.0704207313029</v>
      </c>
      <c r="G239" s="10">
        <f t="shared" si="129"/>
        <v>11500</v>
      </c>
      <c r="H239" s="10">
        <f t="shared" si="120"/>
        <v>11500</v>
      </c>
      <c r="I239" s="10">
        <f t="shared" si="121"/>
        <v>11500</v>
      </c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</row>
    <row r="240" spans="1:59" hidden="1" x14ac:dyDescent="0.25">
      <c r="A240" s="74">
        <v>3221</v>
      </c>
      <c r="B240" s="75"/>
      <c r="C240" s="76"/>
      <c r="D240" s="28" t="s">
        <v>92</v>
      </c>
      <c r="E240" s="12">
        <v>3851.61</v>
      </c>
      <c r="F240" s="12">
        <v>6636.1404207313026</v>
      </c>
      <c r="G240" s="12">
        <v>7000</v>
      </c>
      <c r="H240" s="12">
        <f t="shared" si="120"/>
        <v>7000</v>
      </c>
      <c r="I240" s="12">
        <f t="shared" si="121"/>
        <v>7000</v>
      </c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</row>
    <row r="241" spans="1:59" hidden="1" x14ac:dyDescent="0.25">
      <c r="A241" s="74">
        <v>3222</v>
      </c>
      <c r="B241" s="75"/>
      <c r="C241" s="76"/>
      <c r="D241" s="28" t="s">
        <v>71</v>
      </c>
      <c r="E241" s="12">
        <v>0</v>
      </c>
      <c r="F241" s="12">
        <v>1260.8699999999999</v>
      </c>
      <c r="G241" s="12">
        <v>1000</v>
      </c>
      <c r="H241" s="12">
        <f t="shared" si="120"/>
        <v>1000</v>
      </c>
      <c r="I241" s="12">
        <f t="shared" si="121"/>
        <v>1000</v>
      </c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</row>
    <row r="242" spans="1:59" hidden="1" x14ac:dyDescent="0.25">
      <c r="A242" s="74">
        <v>3223</v>
      </c>
      <c r="B242" s="75"/>
      <c r="C242" s="76"/>
      <c r="D242" s="28" t="s">
        <v>72</v>
      </c>
      <c r="E242" s="12">
        <v>0</v>
      </c>
      <c r="F242" s="12">
        <v>0</v>
      </c>
      <c r="G242" s="12">
        <v>0</v>
      </c>
      <c r="H242" s="12">
        <f t="shared" si="120"/>
        <v>0</v>
      </c>
      <c r="I242" s="12">
        <f t="shared" si="121"/>
        <v>0</v>
      </c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</row>
    <row r="243" spans="1:59" ht="26.25" hidden="1" x14ac:dyDescent="0.25">
      <c r="A243" s="74">
        <v>3224</v>
      </c>
      <c r="B243" s="75"/>
      <c r="C243" s="76"/>
      <c r="D243" s="28" t="s">
        <v>73</v>
      </c>
      <c r="E243" s="12">
        <v>263.60000000000002</v>
      </c>
      <c r="F243" s="12">
        <v>0</v>
      </c>
      <c r="G243" s="12">
        <v>1500</v>
      </c>
      <c r="H243" s="12">
        <f t="shared" si="120"/>
        <v>1500</v>
      </c>
      <c r="I243" s="12">
        <f t="shared" si="121"/>
        <v>1500</v>
      </c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</row>
    <row r="244" spans="1:59" hidden="1" x14ac:dyDescent="0.25">
      <c r="A244" s="74">
        <v>3225</v>
      </c>
      <c r="B244" s="75"/>
      <c r="C244" s="76"/>
      <c r="D244" s="28" t="s">
        <v>93</v>
      </c>
      <c r="E244" s="12">
        <v>1202.45</v>
      </c>
      <c r="F244" s="12">
        <v>929.06</v>
      </c>
      <c r="G244" s="12">
        <v>2000</v>
      </c>
      <c r="H244" s="12">
        <f t="shared" si="120"/>
        <v>2000</v>
      </c>
      <c r="I244" s="12">
        <f t="shared" si="121"/>
        <v>2000</v>
      </c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</row>
    <row r="245" spans="1:59" hidden="1" x14ac:dyDescent="0.25">
      <c r="A245" s="74">
        <v>3227</v>
      </c>
      <c r="B245" s="75"/>
      <c r="C245" s="76"/>
      <c r="D245" s="28" t="s">
        <v>94</v>
      </c>
      <c r="E245" s="12">
        <v>0</v>
      </c>
      <c r="F245" s="12">
        <v>0</v>
      </c>
      <c r="G245" s="12">
        <v>0</v>
      </c>
      <c r="H245" s="12">
        <f t="shared" si="120"/>
        <v>0</v>
      </c>
      <c r="I245" s="12">
        <f t="shared" si="121"/>
        <v>0</v>
      </c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</row>
    <row r="246" spans="1:59" hidden="1" x14ac:dyDescent="0.25">
      <c r="A246" s="35">
        <v>323</v>
      </c>
      <c r="B246" s="72"/>
      <c r="C246" s="73"/>
      <c r="D246" s="27" t="s">
        <v>76</v>
      </c>
      <c r="E246" s="10">
        <f>SUM(E247:E254)</f>
        <v>1257.8699999999999</v>
      </c>
      <c r="F246" s="10">
        <f t="shared" ref="F246:G246" si="130">SUM(F247:F254)</f>
        <v>729.98</v>
      </c>
      <c r="G246" s="10">
        <f t="shared" si="130"/>
        <v>1500</v>
      </c>
      <c r="H246" s="10">
        <f t="shared" si="120"/>
        <v>1500</v>
      </c>
      <c r="I246" s="10">
        <f t="shared" si="121"/>
        <v>1500</v>
      </c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</row>
    <row r="247" spans="1:59" hidden="1" x14ac:dyDescent="0.25">
      <c r="A247" s="74">
        <v>3231</v>
      </c>
      <c r="B247" s="75"/>
      <c r="C247" s="76"/>
      <c r="D247" s="28" t="s">
        <v>77</v>
      </c>
      <c r="E247" s="12">
        <v>0</v>
      </c>
      <c r="F247" s="12">
        <v>0</v>
      </c>
      <c r="G247" s="12">
        <v>0</v>
      </c>
      <c r="H247" s="12">
        <f t="shared" si="120"/>
        <v>0</v>
      </c>
      <c r="I247" s="12">
        <f t="shared" si="121"/>
        <v>0</v>
      </c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</row>
    <row r="248" spans="1:59" ht="26.25" hidden="1" x14ac:dyDescent="0.25">
      <c r="A248" s="74">
        <v>3232</v>
      </c>
      <c r="B248" s="75"/>
      <c r="C248" s="76"/>
      <c r="D248" s="28" t="s">
        <v>78</v>
      </c>
      <c r="E248" s="12">
        <v>0</v>
      </c>
      <c r="F248" s="12">
        <v>0</v>
      </c>
      <c r="G248" s="12">
        <v>0</v>
      </c>
      <c r="H248" s="12">
        <f t="shared" si="120"/>
        <v>0</v>
      </c>
      <c r="I248" s="12">
        <f t="shared" si="121"/>
        <v>0</v>
      </c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</row>
    <row r="249" spans="1:59" hidden="1" x14ac:dyDescent="0.25">
      <c r="A249" s="74">
        <v>3233</v>
      </c>
      <c r="B249" s="75"/>
      <c r="C249" s="76"/>
      <c r="D249" s="28" t="s">
        <v>79</v>
      </c>
      <c r="E249" s="12">
        <v>0</v>
      </c>
      <c r="F249" s="12">
        <v>0</v>
      </c>
      <c r="G249" s="12">
        <v>0</v>
      </c>
      <c r="H249" s="12">
        <f t="shared" si="120"/>
        <v>0</v>
      </c>
      <c r="I249" s="12">
        <f t="shared" si="121"/>
        <v>0</v>
      </c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</row>
    <row r="250" spans="1:59" hidden="1" x14ac:dyDescent="0.25">
      <c r="A250" s="74">
        <v>3234</v>
      </c>
      <c r="B250" s="75"/>
      <c r="C250" s="76"/>
      <c r="D250" s="28" t="s">
        <v>80</v>
      </c>
      <c r="E250" s="12">
        <v>0</v>
      </c>
      <c r="F250" s="12">
        <v>0</v>
      </c>
      <c r="G250" s="12">
        <v>0</v>
      </c>
      <c r="H250" s="12">
        <f t="shared" si="120"/>
        <v>0</v>
      </c>
      <c r="I250" s="12">
        <f t="shared" si="121"/>
        <v>0</v>
      </c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</row>
    <row r="251" spans="1:59" hidden="1" x14ac:dyDescent="0.25">
      <c r="A251" s="74">
        <v>3236</v>
      </c>
      <c r="B251" s="75"/>
      <c r="C251" s="76"/>
      <c r="D251" s="28" t="s">
        <v>82</v>
      </c>
      <c r="E251" s="12">
        <v>0</v>
      </c>
      <c r="F251" s="12">
        <v>0</v>
      </c>
      <c r="G251" s="12">
        <v>0</v>
      </c>
      <c r="H251" s="12">
        <f t="shared" si="120"/>
        <v>0</v>
      </c>
      <c r="I251" s="12">
        <f t="shared" si="121"/>
        <v>0</v>
      </c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</row>
    <row r="252" spans="1:59" hidden="1" x14ac:dyDescent="0.25">
      <c r="A252" s="74">
        <v>3237</v>
      </c>
      <c r="B252" s="75"/>
      <c r="C252" s="76"/>
      <c r="D252" s="28" t="s">
        <v>83</v>
      </c>
      <c r="E252" s="12">
        <v>0</v>
      </c>
      <c r="F252" s="12">
        <v>0</v>
      </c>
      <c r="G252" s="12">
        <v>0</v>
      </c>
      <c r="H252" s="12">
        <f t="shared" si="120"/>
        <v>0</v>
      </c>
      <c r="I252" s="12">
        <f t="shared" si="121"/>
        <v>0</v>
      </c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</row>
    <row r="253" spans="1:59" hidden="1" x14ac:dyDescent="0.25">
      <c r="A253" s="74">
        <v>3238</v>
      </c>
      <c r="B253" s="75"/>
      <c r="C253" s="76"/>
      <c r="D253" s="28" t="s">
        <v>84</v>
      </c>
      <c r="E253" s="12">
        <v>0</v>
      </c>
      <c r="F253" s="12">
        <v>0</v>
      </c>
      <c r="G253" s="12">
        <v>0</v>
      </c>
      <c r="H253" s="12">
        <f t="shared" si="120"/>
        <v>0</v>
      </c>
      <c r="I253" s="12">
        <f t="shared" si="121"/>
        <v>0</v>
      </c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</row>
    <row r="254" spans="1:59" hidden="1" x14ac:dyDescent="0.25">
      <c r="A254" s="74">
        <v>3239</v>
      </c>
      <c r="B254" s="75"/>
      <c r="C254" s="76"/>
      <c r="D254" s="28" t="s">
        <v>85</v>
      </c>
      <c r="E254" s="12">
        <v>1257.8699999999999</v>
      </c>
      <c r="F254" s="12">
        <v>729.98</v>
      </c>
      <c r="G254" s="12">
        <v>1500</v>
      </c>
      <c r="H254" s="12">
        <f t="shared" si="120"/>
        <v>1500</v>
      </c>
      <c r="I254" s="12">
        <f t="shared" si="121"/>
        <v>1500</v>
      </c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</row>
    <row r="255" spans="1:59" ht="26.25" hidden="1" x14ac:dyDescent="0.25">
      <c r="A255" s="35">
        <v>329</v>
      </c>
      <c r="B255" s="72"/>
      <c r="C255" s="73"/>
      <c r="D255" s="27" t="s">
        <v>86</v>
      </c>
      <c r="E255" s="10">
        <f>SUM(E256:E261)</f>
        <v>3653.76</v>
      </c>
      <c r="F255" s="10">
        <f t="shared" ref="F255:G255" si="131">SUM(F256:F261)</f>
        <v>663.61404207313024</v>
      </c>
      <c r="G255" s="10">
        <f t="shared" si="131"/>
        <v>2000</v>
      </c>
      <c r="H255" s="10">
        <f t="shared" si="120"/>
        <v>2000</v>
      </c>
      <c r="I255" s="10">
        <f t="shared" si="121"/>
        <v>2000</v>
      </c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</row>
    <row r="256" spans="1:59" hidden="1" x14ac:dyDescent="0.25">
      <c r="A256" s="74">
        <v>3292</v>
      </c>
      <c r="B256" s="75"/>
      <c r="C256" s="76"/>
      <c r="D256" s="28" t="s">
        <v>88</v>
      </c>
      <c r="E256" s="12">
        <v>0</v>
      </c>
      <c r="F256" s="12">
        <v>0</v>
      </c>
      <c r="G256" s="12">
        <v>0</v>
      </c>
      <c r="H256" s="12">
        <f t="shared" si="120"/>
        <v>0</v>
      </c>
      <c r="I256" s="12">
        <f t="shared" si="121"/>
        <v>0</v>
      </c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</row>
    <row r="257" spans="1:59" hidden="1" x14ac:dyDescent="0.25">
      <c r="A257" s="74">
        <v>3293</v>
      </c>
      <c r="B257" s="75"/>
      <c r="C257" s="76"/>
      <c r="D257" s="28" t="s">
        <v>89</v>
      </c>
      <c r="E257" s="12">
        <v>0</v>
      </c>
      <c r="F257" s="12">
        <v>0</v>
      </c>
      <c r="G257" s="12">
        <v>0</v>
      </c>
      <c r="H257" s="12">
        <f t="shared" si="120"/>
        <v>0</v>
      </c>
      <c r="I257" s="12">
        <f t="shared" si="121"/>
        <v>0</v>
      </c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</row>
    <row r="258" spans="1:59" hidden="1" x14ac:dyDescent="0.25">
      <c r="A258" s="74">
        <v>3294</v>
      </c>
      <c r="B258" s="75"/>
      <c r="C258" s="76"/>
      <c r="D258" s="28" t="s">
        <v>95</v>
      </c>
      <c r="E258" s="12">
        <v>0</v>
      </c>
      <c r="F258" s="12">
        <v>0</v>
      </c>
      <c r="G258" s="12">
        <v>0</v>
      </c>
      <c r="H258" s="12">
        <f t="shared" si="120"/>
        <v>0</v>
      </c>
      <c r="I258" s="12">
        <f t="shared" si="121"/>
        <v>0</v>
      </c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</row>
    <row r="259" spans="1:59" hidden="1" x14ac:dyDescent="0.25">
      <c r="A259" s="74">
        <v>3295</v>
      </c>
      <c r="B259" s="75"/>
      <c r="C259" s="76"/>
      <c r="D259" s="28" t="s">
        <v>91</v>
      </c>
      <c r="E259" s="12">
        <v>0</v>
      </c>
      <c r="F259" s="12">
        <v>0</v>
      </c>
      <c r="G259" s="12">
        <v>0</v>
      </c>
      <c r="H259" s="12">
        <f t="shared" si="120"/>
        <v>0</v>
      </c>
      <c r="I259" s="12">
        <f t="shared" si="121"/>
        <v>0</v>
      </c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</row>
    <row r="260" spans="1:59" hidden="1" x14ac:dyDescent="0.25">
      <c r="A260" s="74">
        <v>3296</v>
      </c>
      <c r="B260" s="75"/>
      <c r="C260" s="76"/>
      <c r="D260" s="28" t="s">
        <v>96</v>
      </c>
      <c r="E260" s="12">
        <v>0</v>
      </c>
      <c r="F260" s="12">
        <v>0</v>
      </c>
      <c r="G260" s="12">
        <v>0</v>
      </c>
      <c r="H260" s="12">
        <f t="shared" si="120"/>
        <v>0</v>
      </c>
      <c r="I260" s="12">
        <f t="shared" si="121"/>
        <v>0</v>
      </c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</row>
    <row r="261" spans="1:59" ht="26.25" hidden="1" x14ac:dyDescent="0.25">
      <c r="A261" s="74">
        <v>3299</v>
      </c>
      <c r="B261" s="75"/>
      <c r="C261" s="76"/>
      <c r="D261" s="28" t="s">
        <v>86</v>
      </c>
      <c r="E261" s="12">
        <v>3653.76</v>
      </c>
      <c r="F261" s="12">
        <v>663.61404207313024</v>
      </c>
      <c r="G261" s="12">
        <v>2000</v>
      </c>
      <c r="H261" s="12">
        <f t="shared" si="120"/>
        <v>2000</v>
      </c>
      <c r="I261" s="12">
        <f t="shared" si="121"/>
        <v>2000</v>
      </c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</row>
    <row r="262" spans="1:59" ht="15" customHeight="1" x14ac:dyDescent="0.25">
      <c r="A262" s="366" t="s">
        <v>188</v>
      </c>
      <c r="B262" s="366"/>
      <c r="C262" s="366"/>
      <c r="D262" s="82" t="s">
        <v>25</v>
      </c>
      <c r="E262" s="14">
        <f>E263</f>
        <v>12615.19</v>
      </c>
      <c r="F262" s="14">
        <f t="shared" ref="F262:G262" si="132">F263</f>
        <v>6702.4993178047644</v>
      </c>
      <c r="G262" s="14">
        <f t="shared" si="132"/>
        <v>10889.6</v>
      </c>
      <c r="H262" s="14">
        <f t="shared" si="120"/>
        <v>10889.6</v>
      </c>
      <c r="I262" s="14">
        <f t="shared" si="121"/>
        <v>10889.6</v>
      </c>
      <c r="J262" s="95"/>
      <c r="K262" s="101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</row>
    <row r="263" spans="1:59" x14ac:dyDescent="0.25">
      <c r="A263" s="62">
        <v>3</v>
      </c>
      <c r="B263" s="70"/>
      <c r="C263" s="71"/>
      <c r="D263" s="65" t="s">
        <v>53</v>
      </c>
      <c r="E263" s="6">
        <f>E264+E295+E291</f>
        <v>12615.19</v>
      </c>
      <c r="F263" s="6">
        <f t="shared" ref="F263:I263" si="133">F264+F295+F291</f>
        <v>6702.4993178047644</v>
      </c>
      <c r="G263" s="6">
        <f t="shared" si="133"/>
        <v>10889.6</v>
      </c>
      <c r="H263" s="6">
        <f t="shared" si="133"/>
        <v>10889.6</v>
      </c>
      <c r="I263" s="6">
        <f t="shared" si="133"/>
        <v>10889.6</v>
      </c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  <c r="AU263" s="96"/>
      <c r="AV263" s="96"/>
      <c r="AW263" s="96"/>
      <c r="AX263" s="96"/>
      <c r="AY263" s="96"/>
      <c r="AZ263" s="96"/>
      <c r="BA263" s="96"/>
      <c r="BB263" s="96"/>
      <c r="BC263" s="96"/>
      <c r="BD263" s="96"/>
      <c r="BE263" s="96"/>
      <c r="BF263" s="96"/>
      <c r="BG263" s="96"/>
    </row>
    <row r="264" spans="1:59" s="91" customFormat="1" x14ac:dyDescent="0.25">
      <c r="A264" s="281">
        <v>32</v>
      </c>
      <c r="B264" s="285"/>
      <c r="C264" s="286"/>
      <c r="D264" s="284" t="s">
        <v>63</v>
      </c>
      <c r="E264" s="212">
        <f>E265+E269+E276+E284</f>
        <v>11623.960000000001</v>
      </c>
      <c r="F264" s="212">
        <f t="shared" ref="F264:G264" si="134">F265+F269+F276+F284</f>
        <v>4844.38</v>
      </c>
      <c r="G264" s="212">
        <f t="shared" si="134"/>
        <v>7689.6</v>
      </c>
      <c r="H264" s="212">
        <f t="shared" si="120"/>
        <v>7689.6</v>
      </c>
      <c r="I264" s="212">
        <f t="shared" si="121"/>
        <v>7689.6</v>
      </c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</row>
    <row r="265" spans="1:59" s="91" customFormat="1" hidden="1" x14ac:dyDescent="0.25">
      <c r="A265" s="271">
        <v>321</v>
      </c>
      <c r="B265" s="288"/>
      <c r="C265" s="289"/>
      <c r="D265" s="274" t="s">
        <v>64</v>
      </c>
      <c r="E265" s="214">
        <f>SUM(E266:E268)</f>
        <v>0</v>
      </c>
      <c r="F265" s="214">
        <f t="shared" ref="F265:G265" si="135">SUM(F266:F268)</f>
        <v>0</v>
      </c>
      <c r="G265" s="214">
        <f t="shared" si="135"/>
        <v>0</v>
      </c>
      <c r="H265" s="214">
        <f t="shared" si="120"/>
        <v>0</v>
      </c>
      <c r="I265" s="214">
        <f t="shared" si="121"/>
        <v>0</v>
      </c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  <c r="AX265" s="98"/>
      <c r="AY265" s="98"/>
      <c r="AZ265" s="98"/>
      <c r="BA265" s="98"/>
      <c r="BB265" s="98"/>
      <c r="BC265" s="98"/>
      <c r="BD265" s="98"/>
      <c r="BE265" s="98"/>
      <c r="BF265" s="98"/>
      <c r="BG265" s="98"/>
    </row>
    <row r="266" spans="1:59" s="91" customFormat="1" hidden="1" x14ac:dyDescent="0.25">
      <c r="A266" s="275">
        <v>3211</v>
      </c>
      <c r="B266" s="290"/>
      <c r="C266" s="291"/>
      <c r="D266" s="278" t="s">
        <v>65</v>
      </c>
      <c r="E266" s="217">
        <v>0</v>
      </c>
      <c r="F266" s="217">
        <v>0</v>
      </c>
      <c r="G266" s="217">
        <v>0</v>
      </c>
      <c r="H266" s="217">
        <f t="shared" si="120"/>
        <v>0</v>
      </c>
      <c r="I266" s="217">
        <f t="shared" si="121"/>
        <v>0</v>
      </c>
    </row>
    <row r="267" spans="1:59" s="91" customFormat="1" hidden="1" x14ac:dyDescent="0.25">
      <c r="A267" s="275">
        <v>3213</v>
      </c>
      <c r="B267" s="290"/>
      <c r="C267" s="291"/>
      <c r="D267" s="278" t="s">
        <v>67</v>
      </c>
      <c r="E267" s="217">
        <v>0</v>
      </c>
      <c r="F267" s="217">
        <v>0</v>
      </c>
      <c r="G267" s="217">
        <v>0</v>
      </c>
      <c r="H267" s="217">
        <f t="shared" si="120"/>
        <v>0</v>
      </c>
      <c r="I267" s="217">
        <f t="shared" si="121"/>
        <v>0</v>
      </c>
    </row>
    <row r="268" spans="1:59" s="91" customFormat="1" ht="26.25" hidden="1" x14ac:dyDescent="0.25">
      <c r="A268" s="275">
        <v>3214</v>
      </c>
      <c r="B268" s="290"/>
      <c r="C268" s="291"/>
      <c r="D268" s="278" t="s">
        <v>68</v>
      </c>
      <c r="E268" s="217">
        <v>0</v>
      </c>
      <c r="F268" s="217">
        <v>0</v>
      </c>
      <c r="G268" s="217">
        <v>0</v>
      </c>
      <c r="H268" s="217">
        <f t="shared" si="120"/>
        <v>0</v>
      </c>
      <c r="I268" s="217">
        <f t="shared" si="121"/>
        <v>0</v>
      </c>
    </row>
    <row r="269" spans="1:59" s="91" customFormat="1" hidden="1" x14ac:dyDescent="0.25">
      <c r="A269" s="271">
        <v>322</v>
      </c>
      <c r="B269" s="288"/>
      <c r="C269" s="289"/>
      <c r="D269" s="274" t="s">
        <v>69</v>
      </c>
      <c r="E269" s="214">
        <f>SUM(E270:E275)</f>
        <v>3489.83</v>
      </c>
      <c r="F269" s="214">
        <f t="shared" ref="F269:G269" si="136">SUM(F270:F275)</f>
        <v>1459.95</v>
      </c>
      <c r="G269" s="214">
        <f t="shared" si="136"/>
        <v>6429.6</v>
      </c>
      <c r="H269" s="214">
        <f t="shared" si="120"/>
        <v>6429.6</v>
      </c>
      <c r="I269" s="214">
        <f t="shared" si="121"/>
        <v>6429.6</v>
      </c>
    </row>
    <row r="270" spans="1:59" s="91" customFormat="1" hidden="1" x14ac:dyDescent="0.25">
      <c r="A270" s="275">
        <v>3221</v>
      </c>
      <c r="B270" s="290"/>
      <c r="C270" s="291"/>
      <c r="D270" s="278" t="s">
        <v>92</v>
      </c>
      <c r="E270" s="217">
        <v>979.46</v>
      </c>
      <c r="F270" s="217">
        <v>0</v>
      </c>
      <c r="G270" s="217">
        <f>449.1+105</f>
        <v>554.1</v>
      </c>
      <c r="H270" s="217">
        <f t="shared" si="120"/>
        <v>554.1</v>
      </c>
      <c r="I270" s="217">
        <f t="shared" si="121"/>
        <v>554.1</v>
      </c>
    </row>
    <row r="271" spans="1:59" s="91" customFormat="1" hidden="1" x14ac:dyDescent="0.25">
      <c r="A271" s="275">
        <v>3222</v>
      </c>
      <c r="B271" s="290"/>
      <c r="C271" s="291"/>
      <c r="D271" s="278" t="s">
        <v>71</v>
      </c>
      <c r="E271" s="217">
        <v>1385.49</v>
      </c>
      <c r="F271" s="217">
        <v>132.72</v>
      </c>
      <c r="G271" s="217">
        <v>0</v>
      </c>
      <c r="H271" s="217">
        <f t="shared" si="120"/>
        <v>0</v>
      </c>
      <c r="I271" s="217">
        <f t="shared" si="121"/>
        <v>0</v>
      </c>
    </row>
    <row r="272" spans="1:59" s="91" customFormat="1" hidden="1" x14ac:dyDescent="0.25">
      <c r="A272" s="275">
        <v>3223</v>
      </c>
      <c r="B272" s="290"/>
      <c r="C272" s="291"/>
      <c r="D272" s="278" t="s">
        <v>72</v>
      </c>
      <c r="E272" s="217">
        <v>0</v>
      </c>
      <c r="F272" s="217">
        <v>0</v>
      </c>
      <c r="G272" s="217">
        <v>0</v>
      </c>
      <c r="H272" s="217">
        <f t="shared" si="120"/>
        <v>0</v>
      </c>
      <c r="I272" s="217">
        <f t="shared" si="121"/>
        <v>0</v>
      </c>
    </row>
    <row r="273" spans="1:59" s="91" customFormat="1" ht="26.25" hidden="1" x14ac:dyDescent="0.25">
      <c r="A273" s="275">
        <v>3224</v>
      </c>
      <c r="B273" s="290"/>
      <c r="C273" s="291"/>
      <c r="D273" s="278" t="s">
        <v>73</v>
      </c>
      <c r="E273" s="217">
        <v>0</v>
      </c>
      <c r="F273" s="217">
        <v>0</v>
      </c>
      <c r="G273" s="217">
        <v>0</v>
      </c>
      <c r="H273" s="217">
        <f t="shared" si="120"/>
        <v>0</v>
      </c>
      <c r="I273" s="217">
        <f t="shared" si="121"/>
        <v>0</v>
      </c>
    </row>
    <row r="274" spans="1:59" s="91" customFormat="1" hidden="1" x14ac:dyDescent="0.25">
      <c r="A274" s="275">
        <v>3225</v>
      </c>
      <c r="B274" s="290"/>
      <c r="C274" s="291"/>
      <c r="D274" s="278" t="s">
        <v>93</v>
      </c>
      <c r="E274" s="217">
        <v>1124.8800000000001</v>
      </c>
      <c r="F274" s="217">
        <v>1327.23</v>
      </c>
      <c r="G274" s="217">
        <v>5875.5</v>
      </c>
      <c r="H274" s="217">
        <f t="shared" si="120"/>
        <v>5875.5</v>
      </c>
      <c r="I274" s="217">
        <f t="shared" si="121"/>
        <v>5875.5</v>
      </c>
    </row>
    <row r="275" spans="1:59" s="91" customFormat="1" hidden="1" x14ac:dyDescent="0.25">
      <c r="A275" s="275">
        <v>3227</v>
      </c>
      <c r="B275" s="290"/>
      <c r="C275" s="291"/>
      <c r="D275" s="278" t="s">
        <v>94</v>
      </c>
      <c r="E275" s="217">
        <v>0</v>
      </c>
      <c r="F275" s="217">
        <v>0</v>
      </c>
      <c r="G275" s="217">
        <v>0</v>
      </c>
      <c r="H275" s="217">
        <f t="shared" si="120"/>
        <v>0</v>
      </c>
      <c r="I275" s="217">
        <f t="shared" si="121"/>
        <v>0</v>
      </c>
    </row>
    <row r="276" spans="1:59" s="91" customFormat="1" hidden="1" x14ac:dyDescent="0.25">
      <c r="A276" s="271">
        <v>323</v>
      </c>
      <c r="B276" s="288"/>
      <c r="C276" s="289"/>
      <c r="D276" s="274" t="s">
        <v>76</v>
      </c>
      <c r="E276" s="214">
        <f>SUM(E277:E283)</f>
        <v>3906.03</v>
      </c>
      <c r="F276" s="214">
        <f t="shared" ref="F276:G276" si="137">SUM(F277:F283)</f>
        <v>66.36</v>
      </c>
      <c r="G276" s="214">
        <f t="shared" si="137"/>
        <v>260</v>
      </c>
      <c r="H276" s="214">
        <f t="shared" si="120"/>
        <v>260</v>
      </c>
      <c r="I276" s="214">
        <f t="shared" si="121"/>
        <v>260</v>
      </c>
    </row>
    <row r="277" spans="1:59" s="91" customFormat="1" hidden="1" x14ac:dyDescent="0.25">
      <c r="A277" s="275">
        <v>3231</v>
      </c>
      <c r="B277" s="290"/>
      <c r="C277" s="291"/>
      <c r="D277" s="278" t="s">
        <v>77</v>
      </c>
      <c r="E277" s="217">
        <v>1028.5999999999999</v>
      </c>
      <c r="F277" s="217">
        <v>0</v>
      </c>
      <c r="G277" s="217">
        <v>260</v>
      </c>
      <c r="H277" s="217">
        <f t="shared" ref="H277:H344" si="138">G277</f>
        <v>260</v>
      </c>
      <c r="I277" s="217">
        <f t="shared" ref="I277:I344" si="139">G277</f>
        <v>260</v>
      </c>
    </row>
    <row r="278" spans="1:59" s="91" customFormat="1" hidden="1" x14ac:dyDescent="0.25">
      <c r="A278" s="275">
        <v>3233</v>
      </c>
      <c r="B278" s="290"/>
      <c r="C278" s="291"/>
      <c r="D278" s="278" t="s">
        <v>79</v>
      </c>
      <c r="E278" s="217">
        <v>0</v>
      </c>
      <c r="F278" s="217">
        <v>0</v>
      </c>
      <c r="G278" s="217">
        <v>0</v>
      </c>
      <c r="H278" s="217">
        <f t="shared" si="138"/>
        <v>0</v>
      </c>
      <c r="I278" s="217">
        <f t="shared" si="139"/>
        <v>0</v>
      </c>
    </row>
    <row r="279" spans="1:59" s="91" customFormat="1" hidden="1" x14ac:dyDescent="0.25">
      <c r="A279" s="275">
        <v>3234</v>
      </c>
      <c r="B279" s="290"/>
      <c r="C279" s="291"/>
      <c r="D279" s="278" t="s">
        <v>80</v>
      </c>
      <c r="E279" s="217">
        <v>0</v>
      </c>
      <c r="F279" s="217">
        <v>0</v>
      </c>
      <c r="G279" s="217">
        <v>0</v>
      </c>
      <c r="H279" s="217">
        <f t="shared" si="138"/>
        <v>0</v>
      </c>
      <c r="I279" s="217">
        <f t="shared" si="139"/>
        <v>0</v>
      </c>
    </row>
    <row r="280" spans="1:59" s="91" customFormat="1" hidden="1" x14ac:dyDescent="0.25">
      <c r="A280" s="275">
        <v>3236</v>
      </c>
      <c r="B280" s="290"/>
      <c r="C280" s="291"/>
      <c r="D280" s="278" t="s">
        <v>82</v>
      </c>
      <c r="E280" s="217">
        <v>2458.0300000000002</v>
      </c>
      <c r="F280" s="217">
        <v>0</v>
      </c>
      <c r="G280" s="217">
        <v>0</v>
      </c>
      <c r="H280" s="217">
        <f t="shared" si="138"/>
        <v>0</v>
      </c>
      <c r="I280" s="217">
        <f t="shared" si="139"/>
        <v>0</v>
      </c>
    </row>
    <row r="281" spans="1:59" s="91" customFormat="1" hidden="1" x14ac:dyDescent="0.25">
      <c r="A281" s="275">
        <v>3237</v>
      </c>
      <c r="B281" s="290"/>
      <c r="C281" s="291"/>
      <c r="D281" s="278" t="s">
        <v>83</v>
      </c>
      <c r="E281" s="217">
        <v>0</v>
      </c>
      <c r="F281" s="217">
        <v>0</v>
      </c>
      <c r="G281" s="217">
        <v>0</v>
      </c>
      <c r="H281" s="217">
        <f t="shared" si="138"/>
        <v>0</v>
      </c>
      <c r="I281" s="217">
        <f t="shared" si="139"/>
        <v>0</v>
      </c>
    </row>
    <row r="282" spans="1:59" s="91" customFormat="1" hidden="1" x14ac:dyDescent="0.25">
      <c r="A282" s="275">
        <v>3238</v>
      </c>
      <c r="B282" s="290"/>
      <c r="C282" s="291"/>
      <c r="D282" s="278" t="s">
        <v>84</v>
      </c>
      <c r="E282" s="217">
        <v>0</v>
      </c>
      <c r="F282" s="217">
        <v>0</v>
      </c>
      <c r="G282" s="217">
        <v>0</v>
      </c>
      <c r="H282" s="217">
        <f t="shared" si="138"/>
        <v>0</v>
      </c>
      <c r="I282" s="217">
        <f t="shared" si="139"/>
        <v>0</v>
      </c>
    </row>
    <row r="283" spans="1:59" s="91" customFormat="1" hidden="1" x14ac:dyDescent="0.25">
      <c r="A283" s="275">
        <v>3239</v>
      </c>
      <c r="B283" s="290"/>
      <c r="C283" s="291"/>
      <c r="D283" s="278" t="s">
        <v>85</v>
      </c>
      <c r="E283" s="217">
        <v>419.4</v>
      </c>
      <c r="F283" s="217">
        <v>66.36</v>
      </c>
      <c r="G283" s="217">
        <v>0</v>
      </c>
      <c r="H283" s="217">
        <f t="shared" si="138"/>
        <v>0</v>
      </c>
      <c r="I283" s="217">
        <f t="shared" si="139"/>
        <v>0</v>
      </c>
    </row>
    <row r="284" spans="1:59" s="91" customFormat="1" ht="26.25" hidden="1" x14ac:dyDescent="0.25">
      <c r="A284" s="271">
        <v>329</v>
      </c>
      <c r="B284" s="288"/>
      <c r="C284" s="289"/>
      <c r="D284" s="274" t="s">
        <v>86</v>
      </c>
      <c r="E284" s="214">
        <f>SUM(E285:E290)</f>
        <v>4228.1000000000004</v>
      </c>
      <c r="F284" s="214">
        <f t="shared" ref="F284:G284" si="140">SUM(F285:F290)</f>
        <v>3318.07</v>
      </c>
      <c r="G284" s="214">
        <f t="shared" si="140"/>
        <v>1000</v>
      </c>
      <c r="H284" s="214">
        <f t="shared" si="138"/>
        <v>1000</v>
      </c>
      <c r="I284" s="214">
        <f t="shared" si="139"/>
        <v>1000</v>
      </c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</row>
    <row r="285" spans="1:59" s="91" customFormat="1" hidden="1" x14ac:dyDescent="0.25">
      <c r="A285" s="275">
        <v>3292</v>
      </c>
      <c r="B285" s="290"/>
      <c r="C285" s="291"/>
      <c r="D285" s="278" t="s">
        <v>88</v>
      </c>
      <c r="E285" s="217">
        <v>0</v>
      </c>
      <c r="F285" s="217">
        <v>0</v>
      </c>
      <c r="G285" s="217">
        <v>0</v>
      </c>
      <c r="H285" s="217">
        <f t="shared" si="138"/>
        <v>0</v>
      </c>
      <c r="I285" s="217">
        <f t="shared" si="139"/>
        <v>0</v>
      </c>
    </row>
    <row r="286" spans="1:59" s="91" customFormat="1" hidden="1" x14ac:dyDescent="0.25">
      <c r="A286" s="275">
        <v>3293</v>
      </c>
      <c r="B286" s="290"/>
      <c r="C286" s="291"/>
      <c r="D286" s="278" t="s">
        <v>89</v>
      </c>
      <c r="E286" s="217">
        <v>0</v>
      </c>
      <c r="F286" s="217">
        <v>0</v>
      </c>
      <c r="G286" s="217">
        <v>0</v>
      </c>
      <c r="H286" s="217">
        <f t="shared" si="138"/>
        <v>0</v>
      </c>
      <c r="I286" s="217">
        <f t="shared" si="139"/>
        <v>0</v>
      </c>
    </row>
    <row r="287" spans="1:59" s="91" customFormat="1" hidden="1" x14ac:dyDescent="0.25">
      <c r="A287" s="275">
        <v>3294</v>
      </c>
      <c r="B287" s="290"/>
      <c r="C287" s="291"/>
      <c r="D287" s="278" t="s">
        <v>95</v>
      </c>
      <c r="E287" s="217">
        <v>0</v>
      </c>
      <c r="F287" s="217">
        <v>0</v>
      </c>
      <c r="G287" s="217">
        <v>0</v>
      </c>
      <c r="H287" s="217">
        <f t="shared" si="138"/>
        <v>0</v>
      </c>
      <c r="I287" s="217">
        <f t="shared" si="139"/>
        <v>0</v>
      </c>
    </row>
    <row r="288" spans="1:59" s="91" customFormat="1" hidden="1" x14ac:dyDescent="0.25">
      <c r="A288" s="275">
        <v>3295</v>
      </c>
      <c r="B288" s="290"/>
      <c r="C288" s="291"/>
      <c r="D288" s="278" t="s">
        <v>91</v>
      </c>
      <c r="E288" s="217">
        <v>0</v>
      </c>
      <c r="F288" s="217">
        <v>0</v>
      </c>
      <c r="G288" s="217">
        <v>0</v>
      </c>
      <c r="H288" s="217">
        <f t="shared" si="138"/>
        <v>0</v>
      </c>
      <c r="I288" s="217">
        <f t="shared" si="139"/>
        <v>0</v>
      </c>
    </row>
    <row r="289" spans="1:59" s="91" customFormat="1" hidden="1" x14ac:dyDescent="0.25">
      <c r="A289" s="275">
        <v>3296</v>
      </c>
      <c r="B289" s="290"/>
      <c r="C289" s="291"/>
      <c r="D289" s="278" t="s">
        <v>96</v>
      </c>
      <c r="E289" s="217">
        <v>0</v>
      </c>
      <c r="F289" s="217">
        <v>0</v>
      </c>
      <c r="G289" s="217">
        <v>0</v>
      </c>
      <c r="H289" s="217">
        <f t="shared" si="138"/>
        <v>0</v>
      </c>
      <c r="I289" s="217">
        <f t="shared" si="139"/>
        <v>0</v>
      </c>
    </row>
    <row r="290" spans="1:59" s="91" customFormat="1" ht="26.25" hidden="1" x14ac:dyDescent="0.25">
      <c r="A290" s="275">
        <v>3299</v>
      </c>
      <c r="B290" s="290"/>
      <c r="C290" s="291"/>
      <c r="D290" s="278" t="s">
        <v>86</v>
      </c>
      <c r="E290" s="217">
        <v>4228.1000000000004</v>
      </c>
      <c r="F290" s="217">
        <v>3318.07</v>
      </c>
      <c r="G290" s="217">
        <v>1000</v>
      </c>
      <c r="H290" s="217">
        <f t="shared" si="138"/>
        <v>1000</v>
      </c>
      <c r="I290" s="217">
        <f t="shared" si="139"/>
        <v>1000</v>
      </c>
    </row>
    <row r="291" spans="1:59" s="91" customFormat="1" x14ac:dyDescent="0.25">
      <c r="A291" s="281">
        <v>34</v>
      </c>
      <c r="B291" s="285"/>
      <c r="C291" s="286"/>
      <c r="D291" s="284" t="s">
        <v>100</v>
      </c>
      <c r="E291" s="212">
        <f>E292</f>
        <v>0</v>
      </c>
      <c r="F291" s="212">
        <f t="shared" ref="F291:G291" si="141">F292</f>
        <v>0</v>
      </c>
      <c r="G291" s="212">
        <f t="shared" si="141"/>
        <v>0</v>
      </c>
      <c r="H291" s="212">
        <f t="shared" si="138"/>
        <v>0</v>
      </c>
      <c r="I291" s="212">
        <f t="shared" si="139"/>
        <v>0</v>
      </c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  <c r="AV291" s="97"/>
      <c r="AW291" s="97"/>
      <c r="AX291" s="97"/>
      <c r="AY291" s="97"/>
      <c r="AZ291" s="97"/>
      <c r="BA291" s="97"/>
      <c r="BB291" s="97"/>
      <c r="BC291" s="97"/>
      <c r="BD291" s="97"/>
      <c r="BE291" s="97"/>
      <c r="BF291" s="97"/>
      <c r="BG291" s="97"/>
    </row>
    <row r="292" spans="1:59" s="91" customFormat="1" hidden="1" x14ac:dyDescent="0.25">
      <c r="A292" s="271">
        <v>343</v>
      </c>
      <c r="B292" s="288"/>
      <c r="C292" s="289"/>
      <c r="D292" s="274" t="s">
        <v>101</v>
      </c>
      <c r="E292" s="214">
        <f>SUM(E293:E294)</f>
        <v>0</v>
      </c>
      <c r="F292" s="214">
        <f t="shared" ref="F292:G292" si="142">SUM(F293:F294)</f>
        <v>0</v>
      </c>
      <c r="G292" s="214">
        <f t="shared" si="142"/>
        <v>0</v>
      </c>
      <c r="H292" s="214">
        <f t="shared" si="138"/>
        <v>0</v>
      </c>
      <c r="I292" s="214">
        <f t="shared" si="139"/>
        <v>0</v>
      </c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98"/>
      <c r="AZ292" s="98"/>
      <c r="BA292" s="98"/>
      <c r="BB292" s="98"/>
      <c r="BC292" s="98"/>
      <c r="BD292" s="98"/>
      <c r="BE292" s="98"/>
      <c r="BF292" s="98"/>
      <c r="BG292" s="98"/>
    </row>
    <row r="293" spans="1:59" s="91" customFormat="1" ht="26.25" hidden="1" x14ac:dyDescent="0.25">
      <c r="A293" s="275">
        <v>3431</v>
      </c>
      <c r="B293" s="290"/>
      <c r="C293" s="291"/>
      <c r="D293" s="278" t="s">
        <v>102</v>
      </c>
      <c r="E293" s="217">
        <v>0</v>
      </c>
      <c r="F293" s="217">
        <v>0</v>
      </c>
      <c r="G293" s="217">
        <v>0</v>
      </c>
      <c r="H293" s="217">
        <f t="shared" si="138"/>
        <v>0</v>
      </c>
      <c r="I293" s="217">
        <f t="shared" si="139"/>
        <v>0</v>
      </c>
    </row>
    <row r="294" spans="1:59" s="91" customFormat="1" hidden="1" x14ac:dyDescent="0.25">
      <c r="A294" s="275">
        <v>3433</v>
      </c>
      <c r="B294" s="290"/>
      <c r="C294" s="291"/>
      <c r="D294" s="278" t="s">
        <v>103</v>
      </c>
      <c r="E294" s="217">
        <v>0</v>
      </c>
      <c r="F294" s="217">
        <v>0</v>
      </c>
      <c r="G294" s="217">
        <v>0</v>
      </c>
      <c r="H294" s="217">
        <f t="shared" si="138"/>
        <v>0</v>
      </c>
      <c r="I294" s="217">
        <f t="shared" si="139"/>
        <v>0</v>
      </c>
    </row>
    <row r="295" spans="1:59" s="91" customFormat="1" ht="38.25" x14ac:dyDescent="0.25">
      <c r="A295" s="281">
        <v>37</v>
      </c>
      <c r="B295" s="285"/>
      <c r="C295" s="286"/>
      <c r="D295" s="223" t="s">
        <v>104</v>
      </c>
      <c r="E295" s="212">
        <f>E296</f>
        <v>991.23</v>
      </c>
      <c r="F295" s="212">
        <f t="shared" ref="F295:G296" si="143">F296</f>
        <v>1858.1193178047647</v>
      </c>
      <c r="G295" s="212">
        <f t="shared" si="143"/>
        <v>3200</v>
      </c>
      <c r="H295" s="212">
        <f t="shared" si="138"/>
        <v>3200</v>
      </c>
      <c r="I295" s="212">
        <f t="shared" si="139"/>
        <v>3200</v>
      </c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  <c r="AV295" s="97"/>
      <c r="AW295" s="97"/>
      <c r="AX295" s="97"/>
      <c r="AY295" s="97"/>
      <c r="AZ295" s="97"/>
      <c r="BA295" s="97"/>
      <c r="BB295" s="97"/>
      <c r="BC295" s="97"/>
      <c r="BD295" s="97"/>
      <c r="BE295" s="97"/>
      <c r="BF295" s="97"/>
      <c r="BG295" s="97"/>
    </row>
    <row r="296" spans="1:59" ht="25.5" hidden="1" x14ac:dyDescent="0.25">
      <c r="A296" s="35">
        <v>372</v>
      </c>
      <c r="B296" s="72"/>
      <c r="C296" s="73"/>
      <c r="D296" s="17" t="s">
        <v>105</v>
      </c>
      <c r="E296" s="10">
        <f>E297</f>
        <v>991.23</v>
      </c>
      <c r="F296" s="10">
        <f t="shared" si="143"/>
        <v>1858.1193178047647</v>
      </c>
      <c r="G296" s="10">
        <f t="shared" si="143"/>
        <v>3200</v>
      </c>
      <c r="H296" s="10">
        <f t="shared" si="138"/>
        <v>3200</v>
      </c>
      <c r="I296" s="10">
        <f t="shared" si="139"/>
        <v>3200</v>
      </c>
      <c r="J296" s="98"/>
      <c r="K296" s="98"/>
      <c r="L296" s="98"/>
      <c r="M296" s="104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  <c r="BE296" s="98"/>
      <c r="BF296" s="98"/>
      <c r="BG296" s="98"/>
    </row>
    <row r="297" spans="1:59" ht="25.5" hidden="1" x14ac:dyDescent="0.25">
      <c r="A297" s="74">
        <v>3722</v>
      </c>
      <c r="B297" s="75"/>
      <c r="C297" s="76"/>
      <c r="D297" s="20" t="s">
        <v>106</v>
      </c>
      <c r="E297" s="12">
        <v>991.23</v>
      </c>
      <c r="F297" s="12">
        <v>1858.1193178047647</v>
      </c>
      <c r="G297" s="12">
        <v>3200</v>
      </c>
      <c r="H297" s="12">
        <f t="shared" si="138"/>
        <v>3200</v>
      </c>
      <c r="I297" s="12">
        <f t="shared" si="139"/>
        <v>3200</v>
      </c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</row>
    <row r="298" spans="1:59" x14ac:dyDescent="0.25">
      <c r="A298" s="366" t="s">
        <v>189</v>
      </c>
      <c r="B298" s="366"/>
      <c r="C298" s="366"/>
      <c r="D298" s="83" t="s">
        <v>42</v>
      </c>
      <c r="E298" s="14">
        <f>E299</f>
        <v>370.67</v>
      </c>
      <c r="F298" s="14">
        <f t="shared" ref="F298:G301" si="144">F299</f>
        <v>0</v>
      </c>
      <c r="G298" s="14">
        <f t="shared" si="144"/>
        <v>0</v>
      </c>
      <c r="H298" s="14">
        <f t="shared" si="138"/>
        <v>0</v>
      </c>
      <c r="I298" s="14">
        <f t="shared" si="139"/>
        <v>0</v>
      </c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</row>
    <row r="299" spans="1:59" x14ac:dyDescent="0.25">
      <c r="A299" s="62">
        <v>3</v>
      </c>
      <c r="B299" s="70"/>
      <c r="C299" s="71"/>
      <c r="D299" s="84" t="s">
        <v>53</v>
      </c>
      <c r="E299" s="6">
        <f>E300</f>
        <v>370.67</v>
      </c>
      <c r="F299" s="6">
        <f t="shared" si="144"/>
        <v>0</v>
      </c>
      <c r="G299" s="6">
        <f t="shared" si="144"/>
        <v>0</v>
      </c>
      <c r="H299" s="6">
        <f t="shared" si="138"/>
        <v>0</v>
      </c>
      <c r="I299" s="6">
        <f t="shared" si="139"/>
        <v>0</v>
      </c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  <c r="AU299" s="96"/>
      <c r="AV299" s="96"/>
      <c r="AW299" s="96"/>
      <c r="AX299" s="96"/>
      <c r="AY299" s="96"/>
      <c r="AZ299" s="96"/>
      <c r="BA299" s="96"/>
      <c r="BB299" s="96"/>
      <c r="BC299" s="96"/>
      <c r="BD299" s="96"/>
      <c r="BE299" s="96"/>
      <c r="BF299" s="96"/>
      <c r="BG299" s="96"/>
    </row>
    <row r="300" spans="1:59" s="91" customFormat="1" x14ac:dyDescent="0.25">
      <c r="A300" s="281">
        <v>32</v>
      </c>
      <c r="B300" s="285"/>
      <c r="C300" s="286"/>
      <c r="D300" s="293" t="s">
        <v>63</v>
      </c>
      <c r="E300" s="212">
        <f>E301</f>
        <v>370.67</v>
      </c>
      <c r="F300" s="212">
        <f t="shared" si="144"/>
        <v>0</v>
      </c>
      <c r="G300" s="212">
        <f t="shared" si="144"/>
        <v>0</v>
      </c>
      <c r="H300" s="212">
        <f t="shared" si="138"/>
        <v>0</v>
      </c>
      <c r="I300" s="212">
        <f t="shared" si="139"/>
        <v>0</v>
      </c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  <c r="AH300" s="97"/>
      <c r="AI300" s="97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7"/>
      <c r="AV300" s="97"/>
      <c r="AW300" s="97"/>
      <c r="AX300" s="97"/>
      <c r="AY300" s="97"/>
      <c r="AZ300" s="97"/>
      <c r="BA300" s="97"/>
      <c r="BB300" s="97"/>
      <c r="BC300" s="97"/>
      <c r="BD300" s="97"/>
      <c r="BE300" s="97"/>
      <c r="BF300" s="97"/>
      <c r="BG300" s="97"/>
    </row>
    <row r="301" spans="1:59" hidden="1" x14ac:dyDescent="0.25">
      <c r="A301" s="35">
        <v>322</v>
      </c>
      <c r="B301" s="72"/>
      <c r="C301" s="73"/>
      <c r="D301" s="85" t="s">
        <v>69</v>
      </c>
      <c r="E301" s="10">
        <f>E302</f>
        <v>370.67</v>
      </c>
      <c r="F301" s="10">
        <f t="shared" si="144"/>
        <v>0</v>
      </c>
      <c r="G301" s="10">
        <f t="shared" si="144"/>
        <v>0</v>
      </c>
      <c r="H301" s="10">
        <f t="shared" si="138"/>
        <v>0</v>
      </c>
      <c r="I301" s="10">
        <f t="shared" si="139"/>
        <v>0</v>
      </c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8"/>
      <c r="AZ301" s="98"/>
      <c r="BA301" s="98"/>
      <c r="BB301" s="98"/>
      <c r="BC301" s="98"/>
      <c r="BD301" s="98"/>
      <c r="BE301" s="98"/>
      <c r="BF301" s="98"/>
      <c r="BG301" s="98"/>
    </row>
    <row r="302" spans="1:59" ht="25.5" hidden="1" x14ac:dyDescent="0.25">
      <c r="A302" s="74">
        <v>3227</v>
      </c>
      <c r="B302" s="75"/>
      <c r="C302" s="76"/>
      <c r="D302" s="37" t="s">
        <v>75</v>
      </c>
      <c r="E302" s="12">
        <v>370.67</v>
      </c>
      <c r="F302" s="12">
        <v>0</v>
      </c>
      <c r="G302" s="12">
        <v>0</v>
      </c>
      <c r="H302" s="12">
        <f t="shared" si="138"/>
        <v>0</v>
      </c>
      <c r="I302" s="12">
        <f t="shared" si="139"/>
        <v>0</v>
      </c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</row>
    <row r="303" spans="1:59" ht="25.5" x14ac:dyDescent="0.25">
      <c r="A303" s="368" t="s">
        <v>151</v>
      </c>
      <c r="B303" s="368"/>
      <c r="C303" s="368"/>
      <c r="D303" s="298" t="s">
        <v>190</v>
      </c>
      <c r="E303" s="299">
        <f>E305</f>
        <v>1740689.25</v>
      </c>
      <c r="F303" s="299">
        <f t="shared" ref="F303:G303" si="145">F305</f>
        <v>1806415.8275804631</v>
      </c>
      <c r="G303" s="299">
        <f t="shared" si="145"/>
        <v>2018832</v>
      </c>
      <c r="H303" s="299">
        <f t="shared" si="138"/>
        <v>2018832</v>
      </c>
      <c r="I303" s="299">
        <f t="shared" si="139"/>
        <v>2018832</v>
      </c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  <c r="AF303" s="94"/>
      <c r="AG303" s="94"/>
      <c r="AH303" s="94"/>
      <c r="AI303" s="94"/>
      <c r="AJ303" s="94"/>
      <c r="AK303" s="94"/>
      <c r="AL303" s="94"/>
      <c r="AM303" s="94"/>
      <c r="AN303" s="94"/>
      <c r="AO303" s="94"/>
      <c r="AP303" s="94"/>
      <c r="AQ303" s="94"/>
      <c r="AR303" s="94"/>
      <c r="AS303" s="94"/>
      <c r="AT303" s="94"/>
      <c r="AU303" s="94"/>
      <c r="AV303" s="94"/>
      <c r="AW303" s="94"/>
      <c r="AX303" s="94"/>
      <c r="AY303" s="94"/>
      <c r="AZ303" s="94"/>
      <c r="BA303" s="94"/>
      <c r="BB303" s="94"/>
      <c r="BC303" s="94"/>
      <c r="BD303" s="94"/>
      <c r="BE303" s="94"/>
      <c r="BF303" s="94"/>
      <c r="BG303" s="94"/>
    </row>
    <row r="304" spans="1:59" ht="15" customHeight="1" x14ac:dyDescent="0.25">
      <c r="A304" s="366" t="s">
        <v>188</v>
      </c>
      <c r="B304" s="366"/>
      <c r="C304" s="366"/>
      <c r="D304" s="82" t="s">
        <v>25</v>
      </c>
      <c r="E304" s="14">
        <f>E305</f>
        <v>1740689.25</v>
      </c>
      <c r="F304" s="14">
        <f t="shared" ref="F304:G304" si="146">F305</f>
        <v>1806415.8275804631</v>
      </c>
      <c r="G304" s="14">
        <f t="shared" si="146"/>
        <v>2018832</v>
      </c>
      <c r="H304" s="14">
        <f t="shared" si="138"/>
        <v>2018832</v>
      </c>
      <c r="I304" s="14">
        <f t="shared" si="139"/>
        <v>2018832</v>
      </c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</row>
    <row r="305" spans="1:59" x14ac:dyDescent="0.25">
      <c r="A305" s="62">
        <v>3</v>
      </c>
      <c r="B305" s="70"/>
      <c r="C305" s="71"/>
      <c r="D305" s="65" t="s">
        <v>53</v>
      </c>
      <c r="E305" s="6">
        <f>E306+E315+E321</f>
        <v>1740689.25</v>
      </c>
      <c r="F305" s="6">
        <f t="shared" ref="F305:G305" si="147">F306+F315+F321</f>
        <v>1806415.8275804631</v>
      </c>
      <c r="G305" s="6">
        <f t="shared" si="147"/>
        <v>2018832</v>
      </c>
      <c r="H305" s="6">
        <f t="shared" si="138"/>
        <v>2018832</v>
      </c>
      <c r="I305" s="6">
        <f t="shared" si="139"/>
        <v>2018832</v>
      </c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  <c r="AU305" s="96"/>
      <c r="AV305" s="96"/>
      <c r="AW305" s="96"/>
      <c r="AX305" s="96"/>
      <c r="AY305" s="96"/>
      <c r="AZ305" s="96"/>
      <c r="BA305" s="96"/>
      <c r="BB305" s="96"/>
      <c r="BC305" s="96"/>
      <c r="BD305" s="96"/>
      <c r="BE305" s="96"/>
      <c r="BF305" s="96"/>
      <c r="BG305" s="96"/>
    </row>
    <row r="306" spans="1:59" s="91" customFormat="1" x14ac:dyDescent="0.25">
      <c r="A306" s="281">
        <v>31</v>
      </c>
      <c r="B306" s="285"/>
      <c r="C306" s="286"/>
      <c r="D306" s="284" t="s">
        <v>54</v>
      </c>
      <c r="E306" s="212">
        <f>E307+E310+E312</f>
        <v>1735749.86</v>
      </c>
      <c r="F306" s="212">
        <f t="shared" ref="F306:G306" si="148">F307+F310+F312</f>
        <v>1765784.0599907092</v>
      </c>
      <c r="G306" s="212">
        <f t="shared" si="148"/>
        <v>2007432</v>
      </c>
      <c r="H306" s="212">
        <f t="shared" si="138"/>
        <v>2007432</v>
      </c>
      <c r="I306" s="212">
        <f t="shared" si="139"/>
        <v>2007432</v>
      </c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  <c r="AH306" s="97"/>
      <c r="AI306" s="97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7"/>
      <c r="AV306" s="97"/>
      <c r="AW306" s="97"/>
      <c r="AX306" s="97"/>
      <c r="AY306" s="97"/>
      <c r="AZ306" s="97"/>
      <c r="BA306" s="97"/>
      <c r="BB306" s="97"/>
      <c r="BC306" s="97"/>
      <c r="BD306" s="97"/>
      <c r="BE306" s="97"/>
      <c r="BF306" s="97"/>
      <c r="BG306" s="97"/>
    </row>
    <row r="307" spans="1:59" s="91" customFormat="1" hidden="1" x14ac:dyDescent="0.25">
      <c r="A307" s="271">
        <v>311</v>
      </c>
      <c r="B307" s="288"/>
      <c r="C307" s="289"/>
      <c r="D307" s="274" t="s">
        <v>55</v>
      </c>
      <c r="E307" s="214">
        <f>SUM(E308:E309)</f>
        <v>1441256.44</v>
      </c>
      <c r="F307" s="214">
        <f t="shared" ref="F307:G307" si="149">SUM(F308:F309)</f>
        <v>1479859.3138230804</v>
      </c>
      <c r="G307" s="214">
        <f t="shared" si="149"/>
        <v>1680000</v>
      </c>
      <c r="H307" s="214">
        <f t="shared" si="138"/>
        <v>1680000</v>
      </c>
      <c r="I307" s="214">
        <f t="shared" si="139"/>
        <v>1680000</v>
      </c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/>
      <c r="AV307" s="98"/>
      <c r="AW307" s="98"/>
      <c r="AX307" s="98"/>
      <c r="AY307" s="98"/>
      <c r="AZ307" s="98"/>
      <c r="BA307" s="98"/>
      <c r="BB307" s="98"/>
      <c r="BC307" s="98"/>
      <c r="BD307" s="98"/>
      <c r="BE307" s="98"/>
      <c r="BF307" s="98"/>
      <c r="BG307" s="98"/>
    </row>
    <row r="308" spans="1:59" s="91" customFormat="1" hidden="1" x14ac:dyDescent="0.25">
      <c r="A308" s="275">
        <v>3111</v>
      </c>
      <c r="B308" s="290"/>
      <c r="C308" s="291"/>
      <c r="D308" s="278" t="s">
        <v>56</v>
      </c>
      <c r="E308" s="217">
        <v>1344848.43</v>
      </c>
      <c r="F308" s="217">
        <v>1420134.0500364986</v>
      </c>
      <c r="G308" s="217">
        <v>1600000</v>
      </c>
      <c r="H308" s="217">
        <f t="shared" si="138"/>
        <v>1600000</v>
      </c>
      <c r="I308" s="217">
        <f t="shared" si="139"/>
        <v>1600000</v>
      </c>
    </row>
    <row r="309" spans="1:59" s="91" customFormat="1" hidden="1" x14ac:dyDescent="0.25">
      <c r="A309" s="275" t="s">
        <v>191</v>
      </c>
      <c r="B309" s="290"/>
      <c r="C309" s="291"/>
      <c r="D309" s="278" t="s">
        <v>60</v>
      </c>
      <c r="E309" s="217">
        <v>96408.01</v>
      </c>
      <c r="F309" s="217">
        <v>59725.263786581723</v>
      </c>
      <c r="G309" s="217">
        <v>80000</v>
      </c>
      <c r="H309" s="217">
        <f t="shared" si="138"/>
        <v>80000</v>
      </c>
      <c r="I309" s="217">
        <f t="shared" si="139"/>
        <v>80000</v>
      </c>
    </row>
    <row r="310" spans="1:59" s="91" customFormat="1" hidden="1" x14ac:dyDescent="0.25">
      <c r="A310" s="271">
        <v>312</v>
      </c>
      <c r="B310" s="288"/>
      <c r="C310" s="289"/>
      <c r="D310" s="274" t="s">
        <v>57</v>
      </c>
      <c r="E310" s="214">
        <f>E311</f>
        <v>58388.56</v>
      </c>
      <c r="F310" s="214">
        <f t="shared" ref="F310:G310" si="150">F311</f>
        <v>50434.667197557901</v>
      </c>
      <c r="G310" s="214">
        <f t="shared" si="150"/>
        <v>63000</v>
      </c>
      <c r="H310" s="214">
        <f t="shared" si="138"/>
        <v>63000</v>
      </c>
      <c r="I310" s="214">
        <f t="shared" si="139"/>
        <v>63000</v>
      </c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/>
      <c r="AV310" s="98"/>
      <c r="AW310" s="98"/>
      <c r="AX310" s="98"/>
      <c r="AY310" s="98"/>
      <c r="AZ310" s="98"/>
      <c r="BA310" s="98"/>
      <c r="BB310" s="98"/>
      <c r="BC310" s="98"/>
      <c r="BD310" s="98"/>
      <c r="BE310" s="98"/>
      <c r="BF310" s="98"/>
      <c r="BG310" s="98"/>
    </row>
    <row r="311" spans="1:59" s="91" customFormat="1" hidden="1" x14ac:dyDescent="0.25">
      <c r="A311" s="275">
        <v>3121</v>
      </c>
      <c r="B311" s="290"/>
      <c r="C311" s="291"/>
      <c r="D311" s="278" t="s">
        <v>57</v>
      </c>
      <c r="E311" s="217">
        <v>58388.56</v>
      </c>
      <c r="F311" s="217">
        <v>50434.667197557901</v>
      </c>
      <c r="G311" s="217">
        <v>63000</v>
      </c>
      <c r="H311" s="217">
        <f t="shared" si="138"/>
        <v>63000</v>
      </c>
      <c r="I311" s="217">
        <f t="shared" si="139"/>
        <v>63000</v>
      </c>
    </row>
    <row r="312" spans="1:59" s="91" customFormat="1" hidden="1" x14ac:dyDescent="0.25">
      <c r="A312" s="271">
        <v>313</v>
      </c>
      <c r="B312" s="288"/>
      <c r="C312" s="289"/>
      <c r="D312" s="274" t="s">
        <v>58</v>
      </c>
      <c r="E312" s="214">
        <f>SUM(E313:E314)</f>
        <v>236104.86000000002</v>
      </c>
      <c r="F312" s="214">
        <f t="shared" ref="F312:G312" si="151">SUM(F313:F314)</f>
        <v>235490.07897007099</v>
      </c>
      <c r="G312" s="214">
        <f t="shared" si="151"/>
        <v>264432</v>
      </c>
      <c r="H312" s="214">
        <f t="shared" si="138"/>
        <v>264432</v>
      </c>
      <c r="I312" s="214">
        <f t="shared" si="139"/>
        <v>264432</v>
      </c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/>
      <c r="AV312" s="98"/>
      <c r="AW312" s="98"/>
      <c r="AX312" s="98"/>
      <c r="AY312" s="98"/>
      <c r="AZ312" s="98"/>
      <c r="BA312" s="98"/>
      <c r="BB312" s="98"/>
      <c r="BC312" s="98"/>
      <c r="BD312" s="98"/>
      <c r="BE312" s="98"/>
      <c r="BF312" s="98"/>
      <c r="BG312" s="98"/>
    </row>
    <row r="313" spans="1:59" s="91" customFormat="1" ht="26.25" hidden="1" x14ac:dyDescent="0.25">
      <c r="A313" s="275">
        <v>3132</v>
      </c>
      <c r="B313" s="290"/>
      <c r="C313" s="291"/>
      <c r="D313" s="278" t="s">
        <v>59</v>
      </c>
      <c r="E313" s="217">
        <v>236064.91</v>
      </c>
      <c r="F313" s="217">
        <v>234322.11825602228</v>
      </c>
      <c r="G313" s="217">
        <v>264000</v>
      </c>
      <c r="H313" s="217">
        <f t="shared" si="138"/>
        <v>264000</v>
      </c>
      <c r="I313" s="217">
        <f t="shared" si="139"/>
        <v>264000</v>
      </c>
    </row>
    <row r="314" spans="1:59" s="91" customFormat="1" ht="26.25" hidden="1" x14ac:dyDescent="0.25">
      <c r="A314" s="275">
        <v>3133</v>
      </c>
      <c r="B314" s="290"/>
      <c r="C314" s="291"/>
      <c r="D314" s="278" t="s">
        <v>61</v>
      </c>
      <c r="E314" s="217">
        <v>39.950000000000003</v>
      </c>
      <c r="F314" s="217">
        <v>1167.9607140487092</v>
      </c>
      <c r="G314" s="217">
        <v>432</v>
      </c>
      <c r="H314" s="217">
        <f t="shared" si="138"/>
        <v>432</v>
      </c>
      <c r="I314" s="217">
        <f t="shared" si="139"/>
        <v>432</v>
      </c>
    </row>
    <row r="315" spans="1:59" s="91" customFormat="1" x14ac:dyDescent="0.25">
      <c r="A315" s="281">
        <v>32</v>
      </c>
      <c r="B315" s="285"/>
      <c r="C315" s="286"/>
      <c r="D315" s="284" t="s">
        <v>63</v>
      </c>
      <c r="E315" s="212">
        <f>E316+E318</f>
        <v>4010.23</v>
      </c>
      <c r="F315" s="212">
        <f t="shared" ref="F315:G315" si="152">F316+F318</f>
        <v>23908.693729510916</v>
      </c>
      <c r="G315" s="212">
        <f t="shared" si="152"/>
        <v>6400</v>
      </c>
      <c r="H315" s="212">
        <f t="shared" si="138"/>
        <v>6400</v>
      </c>
      <c r="I315" s="212">
        <f t="shared" si="139"/>
        <v>6400</v>
      </c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7"/>
      <c r="AV315" s="97"/>
      <c r="AW315" s="97"/>
      <c r="AX315" s="97"/>
      <c r="AY315" s="97"/>
      <c r="AZ315" s="97"/>
      <c r="BA315" s="97"/>
      <c r="BB315" s="97"/>
      <c r="BC315" s="97"/>
      <c r="BD315" s="97"/>
      <c r="BE315" s="97"/>
      <c r="BF315" s="97"/>
      <c r="BG315" s="97"/>
    </row>
    <row r="316" spans="1:59" s="91" customFormat="1" hidden="1" x14ac:dyDescent="0.25">
      <c r="A316" s="271">
        <v>321</v>
      </c>
      <c r="B316" s="288"/>
      <c r="C316" s="289"/>
      <c r="D316" s="274" t="s">
        <v>64</v>
      </c>
      <c r="E316" s="214">
        <f>E317</f>
        <v>0</v>
      </c>
      <c r="F316" s="214">
        <f t="shared" ref="F316:G316" si="153">F317</f>
        <v>0</v>
      </c>
      <c r="G316" s="214">
        <f t="shared" si="153"/>
        <v>0</v>
      </c>
      <c r="H316" s="214">
        <f t="shared" si="138"/>
        <v>0</v>
      </c>
      <c r="I316" s="214">
        <f t="shared" si="139"/>
        <v>0</v>
      </c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  <c r="AX316" s="98"/>
      <c r="AY316" s="98"/>
      <c r="AZ316" s="98"/>
      <c r="BA316" s="98"/>
      <c r="BB316" s="98"/>
      <c r="BC316" s="98"/>
      <c r="BD316" s="98"/>
      <c r="BE316" s="98"/>
      <c r="BF316" s="98"/>
      <c r="BG316" s="98"/>
    </row>
    <row r="317" spans="1:59" s="91" customFormat="1" ht="26.25" hidden="1" x14ac:dyDescent="0.25">
      <c r="A317" s="275">
        <v>3212</v>
      </c>
      <c r="B317" s="290"/>
      <c r="C317" s="291"/>
      <c r="D317" s="278" t="s">
        <v>164</v>
      </c>
      <c r="E317" s="217">
        <v>0</v>
      </c>
      <c r="F317" s="217">
        <v>0</v>
      </c>
      <c r="G317" s="217">
        <v>0</v>
      </c>
      <c r="H317" s="217">
        <f t="shared" si="138"/>
        <v>0</v>
      </c>
      <c r="I317" s="217">
        <f t="shared" si="139"/>
        <v>0</v>
      </c>
    </row>
    <row r="318" spans="1:59" s="91" customFormat="1" ht="26.25" hidden="1" x14ac:dyDescent="0.25">
      <c r="A318" s="271">
        <v>329</v>
      </c>
      <c r="B318" s="288"/>
      <c r="C318" s="289"/>
      <c r="D318" s="274" t="s">
        <v>86</v>
      </c>
      <c r="E318" s="214">
        <f>SUM(E319:E320)</f>
        <v>4010.23</v>
      </c>
      <c r="F318" s="214">
        <f t="shared" ref="F318:G318" si="154">SUM(F319:F320)</f>
        <v>23908.693729510916</v>
      </c>
      <c r="G318" s="214">
        <f t="shared" si="154"/>
        <v>6400</v>
      </c>
      <c r="H318" s="214">
        <f t="shared" si="138"/>
        <v>6400</v>
      </c>
      <c r="I318" s="214">
        <f t="shared" si="139"/>
        <v>6400</v>
      </c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  <c r="AX318" s="98"/>
      <c r="AY318" s="98"/>
      <c r="AZ318" s="98"/>
      <c r="BA318" s="98"/>
      <c r="BB318" s="98"/>
      <c r="BC318" s="98"/>
      <c r="BD318" s="98"/>
      <c r="BE318" s="98"/>
      <c r="BF318" s="98"/>
      <c r="BG318" s="98"/>
    </row>
    <row r="319" spans="1:59" s="91" customFormat="1" hidden="1" x14ac:dyDescent="0.25">
      <c r="A319" s="275">
        <v>3295</v>
      </c>
      <c r="B319" s="290"/>
      <c r="C319" s="291"/>
      <c r="D319" s="278" t="s">
        <v>91</v>
      </c>
      <c r="E319" s="217">
        <v>2963.04</v>
      </c>
      <c r="F319" s="217">
        <v>2938.49</v>
      </c>
      <c r="G319" s="217">
        <v>3400</v>
      </c>
      <c r="H319" s="217">
        <f t="shared" si="138"/>
        <v>3400</v>
      </c>
      <c r="I319" s="217">
        <f t="shared" si="139"/>
        <v>3400</v>
      </c>
    </row>
    <row r="320" spans="1:59" s="91" customFormat="1" hidden="1" x14ac:dyDescent="0.25">
      <c r="A320" s="275">
        <v>3296</v>
      </c>
      <c r="B320" s="290"/>
      <c r="C320" s="291"/>
      <c r="D320" s="278" t="s">
        <v>96</v>
      </c>
      <c r="E320" s="217">
        <v>1047.19</v>
      </c>
      <c r="F320" s="217">
        <v>20970.203729510915</v>
      </c>
      <c r="G320" s="217">
        <v>3000</v>
      </c>
      <c r="H320" s="217">
        <f t="shared" si="138"/>
        <v>3000</v>
      </c>
      <c r="I320" s="217">
        <f t="shared" si="139"/>
        <v>3000</v>
      </c>
    </row>
    <row r="321" spans="1:59" s="91" customFormat="1" x14ac:dyDescent="0.25">
      <c r="A321" s="281">
        <v>34</v>
      </c>
      <c r="B321" s="285"/>
      <c r="C321" s="286"/>
      <c r="D321" s="284" t="s">
        <v>100</v>
      </c>
      <c r="E321" s="212">
        <f>E322</f>
        <v>929.16</v>
      </c>
      <c r="F321" s="212">
        <f t="shared" ref="F321:G322" si="155">F322</f>
        <v>16723.073860242883</v>
      </c>
      <c r="G321" s="212">
        <f t="shared" si="155"/>
        <v>5000</v>
      </c>
      <c r="H321" s="212">
        <f t="shared" si="138"/>
        <v>5000</v>
      </c>
      <c r="I321" s="212">
        <f t="shared" si="139"/>
        <v>5000</v>
      </c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</row>
    <row r="322" spans="1:59" hidden="1" x14ac:dyDescent="0.25">
      <c r="A322" s="35">
        <v>343</v>
      </c>
      <c r="B322" s="72"/>
      <c r="C322" s="73"/>
      <c r="D322" s="27" t="s">
        <v>101</v>
      </c>
      <c r="E322" s="10">
        <f>E323</f>
        <v>929.16</v>
      </c>
      <c r="F322" s="10">
        <f t="shared" si="155"/>
        <v>16723.073860242883</v>
      </c>
      <c r="G322" s="10">
        <f t="shared" si="155"/>
        <v>5000</v>
      </c>
      <c r="H322" s="10">
        <f t="shared" si="138"/>
        <v>5000</v>
      </c>
      <c r="I322" s="10">
        <f t="shared" si="139"/>
        <v>5000</v>
      </c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/>
      <c r="AV322" s="98"/>
      <c r="AW322" s="98"/>
      <c r="AX322" s="98"/>
      <c r="AY322" s="98"/>
      <c r="AZ322" s="98"/>
      <c r="BA322" s="98"/>
      <c r="BB322" s="98"/>
      <c r="BC322" s="98"/>
      <c r="BD322" s="98"/>
      <c r="BE322" s="98"/>
      <c r="BF322" s="98"/>
      <c r="BG322" s="98"/>
    </row>
    <row r="323" spans="1:59" hidden="1" x14ac:dyDescent="0.25">
      <c r="A323" s="74">
        <v>3433</v>
      </c>
      <c r="B323" s="75"/>
      <c r="C323" s="76"/>
      <c r="D323" s="28" t="s">
        <v>103</v>
      </c>
      <c r="E323" s="12">
        <v>929.16</v>
      </c>
      <c r="F323" s="12">
        <v>16723.073860242883</v>
      </c>
      <c r="G323" s="12">
        <v>5000</v>
      </c>
      <c r="H323" s="12">
        <f t="shared" si="138"/>
        <v>5000</v>
      </c>
      <c r="I323" s="12">
        <f t="shared" si="139"/>
        <v>5000</v>
      </c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</row>
    <row r="324" spans="1:59" x14ac:dyDescent="0.25">
      <c r="A324" s="367" t="s">
        <v>177</v>
      </c>
      <c r="B324" s="367"/>
      <c r="C324" s="367"/>
      <c r="D324" s="300" t="s">
        <v>192</v>
      </c>
      <c r="E324" s="301">
        <f>E326</f>
        <v>26476.97</v>
      </c>
      <c r="F324" s="301">
        <f t="shared" ref="F324:G324" si="156">F326</f>
        <v>26677.284491339837</v>
      </c>
      <c r="G324" s="301">
        <f t="shared" si="156"/>
        <v>27000</v>
      </c>
      <c r="H324" s="301">
        <f t="shared" si="138"/>
        <v>27000</v>
      </c>
      <c r="I324" s="301">
        <f t="shared" si="139"/>
        <v>27000</v>
      </c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  <c r="AV324" s="100"/>
      <c r="AW324" s="100"/>
      <c r="AX324" s="100"/>
      <c r="AY324" s="100"/>
      <c r="AZ324" s="100"/>
      <c r="BA324" s="100"/>
      <c r="BB324" s="100"/>
      <c r="BC324" s="100"/>
      <c r="BD324" s="100"/>
      <c r="BE324" s="100"/>
      <c r="BF324" s="100"/>
      <c r="BG324" s="100"/>
    </row>
    <row r="325" spans="1:59" ht="15" customHeight="1" x14ac:dyDescent="0.25">
      <c r="A325" s="366" t="s">
        <v>186</v>
      </c>
      <c r="B325" s="366"/>
      <c r="C325" s="366"/>
      <c r="D325" s="54" t="s">
        <v>32</v>
      </c>
      <c r="E325" s="14">
        <f>E326</f>
        <v>26476.97</v>
      </c>
      <c r="F325" s="14">
        <f t="shared" ref="F325:G327" si="157">F326</f>
        <v>26677.284491339837</v>
      </c>
      <c r="G325" s="14">
        <f t="shared" si="157"/>
        <v>27000</v>
      </c>
      <c r="H325" s="14">
        <f t="shared" si="138"/>
        <v>27000</v>
      </c>
      <c r="I325" s="14">
        <f t="shared" si="139"/>
        <v>27000</v>
      </c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</row>
    <row r="326" spans="1:59" ht="15" customHeight="1" x14ac:dyDescent="0.25">
      <c r="A326" s="62">
        <v>3</v>
      </c>
      <c r="B326" s="63"/>
      <c r="C326" s="64"/>
      <c r="D326" s="55" t="s">
        <v>53</v>
      </c>
      <c r="E326" s="6">
        <f>E327</f>
        <v>26476.97</v>
      </c>
      <c r="F326" s="6">
        <f t="shared" si="157"/>
        <v>26677.284491339837</v>
      </c>
      <c r="G326" s="6">
        <f t="shared" si="157"/>
        <v>27000</v>
      </c>
      <c r="H326" s="6">
        <f t="shared" si="138"/>
        <v>27000</v>
      </c>
      <c r="I326" s="6">
        <f t="shared" si="139"/>
        <v>27000</v>
      </c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  <c r="AU326" s="96"/>
      <c r="AV326" s="96"/>
      <c r="AW326" s="96"/>
      <c r="AX326" s="96"/>
      <c r="AY326" s="96"/>
      <c r="AZ326" s="96"/>
      <c r="BA326" s="96"/>
      <c r="BB326" s="96"/>
      <c r="BC326" s="96"/>
      <c r="BD326" s="96"/>
      <c r="BE326" s="96"/>
      <c r="BF326" s="96"/>
      <c r="BG326" s="96"/>
    </row>
    <row r="327" spans="1:59" s="91" customFormat="1" ht="15" customHeight="1" x14ac:dyDescent="0.25">
      <c r="A327" s="281">
        <v>32</v>
      </c>
      <c r="B327" s="282"/>
      <c r="C327" s="283"/>
      <c r="D327" s="270" t="s">
        <v>63</v>
      </c>
      <c r="E327" s="212">
        <f>E328</f>
        <v>26476.97</v>
      </c>
      <c r="F327" s="212">
        <f t="shared" si="157"/>
        <v>26677.284491339837</v>
      </c>
      <c r="G327" s="212">
        <f t="shared" si="157"/>
        <v>27000</v>
      </c>
      <c r="H327" s="212">
        <f t="shared" si="138"/>
        <v>27000</v>
      </c>
      <c r="I327" s="212">
        <f t="shared" si="139"/>
        <v>27000</v>
      </c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7"/>
      <c r="AV327" s="97"/>
      <c r="AW327" s="97"/>
      <c r="AX327" s="97"/>
      <c r="AY327" s="97"/>
      <c r="AZ327" s="97"/>
      <c r="BA327" s="97"/>
      <c r="BB327" s="97"/>
      <c r="BC327" s="97"/>
      <c r="BD327" s="97"/>
      <c r="BE327" s="97"/>
      <c r="BF327" s="97"/>
      <c r="BG327" s="97"/>
    </row>
    <row r="328" spans="1:59" hidden="1" x14ac:dyDescent="0.25">
      <c r="A328" s="35">
        <v>323</v>
      </c>
      <c r="B328" s="72"/>
      <c r="C328" s="73"/>
      <c r="D328" s="30" t="s">
        <v>76</v>
      </c>
      <c r="E328" s="10">
        <f>SUM(E329:E331)</f>
        <v>26476.97</v>
      </c>
      <c r="F328" s="10">
        <f t="shared" ref="F328:G328" si="158">SUM(F329:F331)</f>
        <v>26677.284491339837</v>
      </c>
      <c r="G328" s="10">
        <f t="shared" si="158"/>
        <v>27000</v>
      </c>
      <c r="H328" s="10">
        <f t="shared" si="138"/>
        <v>27000</v>
      </c>
      <c r="I328" s="10">
        <f t="shared" si="139"/>
        <v>27000</v>
      </c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98"/>
      <c r="AW328" s="98"/>
      <c r="AX328" s="98"/>
      <c r="AY328" s="98"/>
      <c r="AZ328" s="98"/>
      <c r="BA328" s="98"/>
      <c r="BB328" s="98"/>
      <c r="BC328" s="98"/>
      <c r="BD328" s="98"/>
      <c r="BE328" s="98"/>
      <c r="BF328" s="98"/>
      <c r="BG328" s="98"/>
    </row>
    <row r="329" spans="1:59" ht="24" hidden="1" x14ac:dyDescent="0.25">
      <c r="A329" s="74">
        <v>3232</v>
      </c>
      <c r="B329" s="75"/>
      <c r="C329" s="76"/>
      <c r="D329" s="31" t="s">
        <v>78</v>
      </c>
      <c r="E329" s="12">
        <v>0</v>
      </c>
      <c r="F329" s="12">
        <v>0</v>
      </c>
      <c r="G329" s="12">
        <v>0</v>
      </c>
      <c r="H329" s="12">
        <f t="shared" si="138"/>
        <v>0</v>
      </c>
      <c r="I329" s="12">
        <f t="shared" si="139"/>
        <v>0</v>
      </c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</row>
    <row r="330" spans="1:59" hidden="1" x14ac:dyDescent="0.25">
      <c r="A330" s="74">
        <v>3233</v>
      </c>
      <c r="B330" s="75"/>
      <c r="C330" s="76"/>
      <c r="D330" s="31" t="s">
        <v>79</v>
      </c>
      <c r="E330" s="12">
        <v>0</v>
      </c>
      <c r="F330" s="12">
        <v>132.72280841462606</v>
      </c>
      <c r="G330" s="12">
        <v>0</v>
      </c>
      <c r="H330" s="12">
        <f t="shared" si="138"/>
        <v>0</v>
      </c>
      <c r="I330" s="12">
        <f t="shared" si="139"/>
        <v>0</v>
      </c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</row>
    <row r="331" spans="1:59" hidden="1" x14ac:dyDescent="0.25">
      <c r="A331" s="74">
        <v>3237</v>
      </c>
      <c r="B331" s="75"/>
      <c r="C331" s="76"/>
      <c r="D331" s="31" t="s">
        <v>83</v>
      </c>
      <c r="E331" s="12">
        <v>26476.97</v>
      </c>
      <c r="F331" s="12">
        <v>26544.56168292521</v>
      </c>
      <c r="G331" s="12">
        <v>27000</v>
      </c>
      <c r="H331" s="12">
        <f t="shared" si="138"/>
        <v>27000</v>
      </c>
      <c r="I331" s="12">
        <f t="shared" si="139"/>
        <v>27000</v>
      </c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</row>
    <row r="332" spans="1:59" x14ac:dyDescent="0.25">
      <c r="A332" s="367" t="s">
        <v>154</v>
      </c>
      <c r="B332" s="367"/>
      <c r="C332" s="367"/>
      <c r="D332" s="300" t="s">
        <v>155</v>
      </c>
      <c r="E332" s="301">
        <f>E334</f>
        <v>534.79</v>
      </c>
      <c r="F332" s="301">
        <f t="shared" ref="F332:G332" si="159">F334</f>
        <v>1401.5528568584512</v>
      </c>
      <c r="G332" s="301">
        <f t="shared" si="159"/>
        <v>1150</v>
      </c>
      <c r="H332" s="301">
        <f t="shared" si="138"/>
        <v>1150</v>
      </c>
      <c r="I332" s="301">
        <f t="shared" si="139"/>
        <v>1150</v>
      </c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  <c r="AV332" s="100"/>
      <c r="AW332" s="100"/>
      <c r="AX332" s="100"/>
      <c r="AY332" s="100"/>
      <c r="AZ332" s="100"/>
      <c r="BA332" s="100"/>
      <c r="BB332" s="100"/>
      <c r="BC332" s="100"/>
      <c r="BD332" s="100"/>
      <c r="BE332" s="100"/>
      <c r="BF332" s="100"/>
      <c r="BG332" s="100"/>
    </row>
    <row r="333" spans="1:59" ht="15" customHeight="1" x14ac:dyDescent="0.25">
      <c r="A333" s="366" t="s">
        <v>188</v>
      </c>
      <c r="B333" s="366"/>
      <c r="C333" s="366"/>
      <c r="D333" s="82" t="s">
        <v>25</v>
      </c>
      <c r="E333" s="14">
        <f>E334</f>
        <v>534.79</v>
      </c>
      <c r="F333" s="14">
        <f t="shared" ref="F333:G334" si="160">F334</f>
        <v>1401.5528568584512</v>
      </c>
      <c r="G333" s="14">
        <f t="shared" si="160"/>
        <v>1150</v>
      </c>
      <c r="H333" s="14">
        <f t="shared" si="138"/>
        <v>1150</v>
      </c>
      <c r="I333" s="14">
        <f t="shared" si="139"/>
        <v>1150</v>
      </c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</row>
    <row r="334" spans="1:59" x14ac:dyDescent="0.25">
      <c r="A334" s="62">
        <v>3</v>
      </c>
      <c r="B334" s="70"/>
      <c r="C334" s="71"/>
      <c r="D334" s="55" t="s">
        <v>53</v>
      </c>
      <c r="E334" s="6">
        <f>E335</f>
        <v>534.79</v>
      </c>
      <c r="F334" s="6">
        <f t="shared" si="160"/>
        <v>1401.5528568584512</v>
      </c>
      <c r="G334" s="6">
        <f t="shared" si="160"/>
        <v>1150</v>
      </c>
      <c r="H334" s="6">
        <f t="shared" si="138"/>
        <v>1150</v>
      </c>
      <c r="I334" s="6">
        <f t="shared" si="139"/>
        <v>1150</v>
      </c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  <c r="AR334" s="96"/>
      <c r="AS334" s="96"/>
      <c r="AT334" s="96"/>
      <c r="AU334" s="96"/>
      <c r="AV334" s="96"/>
      <c r="AW334" s="96"/>
      <c r="AX334" s="96"/>
      <c r="AY334" s="96"/>
      <c r="AZ334" s="96"/>
      <c r="BA334" s="96"/>
      <c r="BB334" s="96"/>
      <c r="BC334" s="96"/>
      <c r="BD334" s="96"/>
      <c r="BE334" s="96"/>
      <c r="BF334" s="96"/>
      <c r="BG334" s="96"/>
    </row>
    <row r="335" spans="1:59" s="91" customFormat="1" x14ac:dyDescent="0.25">
      <c r="A335" s="281">
        <v>32</v>
      </c>
      <c r="B335" s="285"/>
      <c r="C335" s="286"/>
      <c r="D335" s="270" t="s">
        <v>63</v>
      </c>
      <c r="E335" s="212">
        <f>E336+E340+E346+E344</f>
        <v>534.79</v>
      </c>
      <c r="F335" s="212">
        <f t="shared" ref="F335:G335" si="161">F336+F340+F346</f>
        <v>1401.5528568584512</v>
      </c>
      <c r="G335" s="212">
        <f t="shared" si="161"/>
        <v>1150</v>
      </c>
      <c r="H335" s="212">
        <f t="shared" si="138"/>
        <v>1150</v>
      </c>
      <c r="I335" s="212">
        <f t="shared" si="139"/>
        <v>1150</v>
      </c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  <c r="AG335" s="97"/>
      <c r="AH335" s="97"/>
      <c r="AI335" s="97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7"/>
      <c r="AV335" s="97"/>
      <c r="AW335" s="97"/>
      <c r="AX335" s="97"/>
      <c r="AY335" s="97"/>
      <c r="AZ335" s="97"/>
      <c r="BA335" s="97"/>
      <c r="BB335" s="97"/>
      <c r="BC335" s="97"/>
      <c r="BD335" s="97"/>
      <c r="BE335" s="97"/>
      <c r="BF335" s="97"/>
      <c r="BG335" s="97"/>
    </row>
    <row r="336" spans="1:59" hidden="1" x14ac:dyDescent="0.25">
      <c r="A336" s="35">
        <v>321</v>
      </c>
      <c r="B336" s="72"/>
      <c r="C336" s="73"/>
      <c r="D336" s="36" t="s">
        <v>64</v>
      </c>
      <c r="E336" s="10">
        <f>SUM(E337:E339)</f>
        <v>0</v>
      </c>
      <c r="F336" s="10">
        <f t="shared" ref="F336:G336" si="162">SUM(F337:F339)</f>
        <v>0</v>
      </c>
      <c r="G336" s="10">
        <f t="shared" si="162"/>
        <v>0</v>
      </c>
      <c r="H336" s="10">
        <f t="shared" si="138"/>
        <v>0</v>
      </c>
      <c r="I336" s="10">
        <f t="shared" si="139"/>
        <v>0</v>
      </c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/>
      <c r="AV336" s="98"/>
      <c r="AW336" s="98"/>
      <c r="AX336" s="98"/>
      <c r="AY336" s="98"/>
      <c r="AZ336" s="98"/>
      <c r="BA336" s="98"/>
      <c r="BB336" s="98"/>
      <c r="BC336" s="98"/>
      <c r="BD336" s="98"/>
      <c r="BE336" s="98"/>
      <c r="BF336" s="98"/>
      <c r="BG336" s="98"/>
    </row>
    <row r="337" spans="1:59" hidden="1" x14ac:dyDescent="0.25">
      <c r="A337" s="74">
        <v>3211</v>
      </c>
      <c r="B337" s="75"/>
      <c r="C337" s="76"/>
      <c r="D337" s="37" t="s">
        <v>65</v>
      </c>
      <c r="E337" s="12">
        <v>0</v>
      </c>
      <c r="F337" s="12">
        <v>0</v>
      </c>
      <c r="G337" s="12">
        <v>0</v>
      </c>
      <c r="H337" s="12">
        <f t="shared" si="138"/>
        <v>0</v>
      </c>
      <c r="I337" s="12">
        <f t="shared" si="139"/>
        <v>0</v>
      </c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</row>
    <row r="338" spans="1:59" hidden="1" x14ac:dyDescent="0.25">
      <c r="A338" s="74">
        <v>3213</v>
      </c>
      <c r="B338" s="75"/>
      <c r="C338" s="76"/>
      <c r="D338" s="37" t="s">
        <v>67</v>
      </c>
      <c r="E338" s="12">
        <v>0</v>
      </c>
      <c r="F338" s="12">
        <v>0</v>
      </c>
      <c r="G338" s="12">
        <v>0</v>
      </c>
      <c r="H338" s="12">
        <f t="shared" si="138"/>
        <v>0</v>
      </c>
      <c r="I338" s="12">
        <f t="shared" si="139"/>
        <v>0</v>
      </c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</row>
    <row r="339" spans="1:59" ht="25.5" hidden="1" x14ac:dyDescent="0.25">
      <c r="A339" s="74">
        <v>3214</v>
      </c>
      <c r="B339" s="75"/>
      <c r="C339" s="76"/>
      <c r="D339" s="37" t="s">
        <v>68</v>
      </c>
      <c r="E339" s="12">
        <v>0</v>
      </c>
      <c r="F339" s="12">
        <v>0</v>
      </c>
      <c r="G339" s="12">
        <v>0</v>
      </c>
      <c r="H339" s="12">
        <f t="shared" si="138"/>
        <v>0</v>
      </c>
      <c r="I339" s="12">
        <f t="shared" si="139"/>
        <v>0</v>
      </c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</row>
    <row r="340" spans="1:59" hidden="1" x14ac:dyDescent="0.25">
      <c r="A340" s="35">
        <v>322</v>
      </c>
      <c r="B340" s="72"/>
      <c r="C340" s="73"/>
      <c r="D340" s="36" t="s">
        <v>69</v>
      </c>
      <c r="E340" s="10">
        <f>SUM(E341:E345)</f>
        <v>0</v>
      </c>
      <c r="F340" s="10">
        <f t="shared" ref="F340:G340" si="163">SUM(F341:F345)</f>
        <v>0</v>
      </c>
      <c r="G340" s="10">
        <f t="shared" si="163"/>
        <v>0</v>
      </c>
      <c r="H340" s="10">
        <f t="shared" si="138"/>
        <v>0</v>
      </c>
      <c r="I340" s="10">
        <f t="shared" si="139"/>
        <v>0</v>
      </c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/>
      <c r="AV340" s="98"/>
      <c r="AW340" s="98"/>
      <c r="AX340" s="98"/>
      <c r="AY340" s="98"/>
      <c r="AZ340" s="98"/>
      <c r="BA340" s="98"/>
      <c r="BB340" s="98"/>
      <c r="BC340" s="98"/>
      <c r="BD340" s="98"/>
      <c r="BE340" s="98"/>
      <c r="BF340" s="98"/>
      <c r="BG340" s="98"/>
    </row>
    <row r="341" spans="1:59" hidden="1" x14ac:dyDescent="0.25">
      <c r="A341" s="74">
        <v>3221</v>
      </c>
      <c r="B341" s="75"/>
      <c r="C341" s="76"/>
      <c r="D341" s="37" t="s">
        <v>92</v>
      </c>
      <c r="E341" s="12">
        <v>0</v>
      </c>
      <c r="F341" s="12">
        <v>0</v>
      </c>
      <c r="G341" s="12">
        <v>0</v>
      </c>
      <c r="H341" s="12">
        <f t="shared" si="138"/>
        <v>0</v>
      </c>
      <c r="I341" s="12">
        <f t="shared" si="139"/>
        <v>0</v>
      </c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</row>
    <row r="342" spans="1:59" hidden="1" x14ac:dyDescent="0.25">
      <c r="A342" s="74">
        <v>3222</v>
      </c>
      <c r="B342" s="75"/>
      <c r="C342" s="76"/>
      <c r="D342" s="37" t="s">
        <v>71</v>
      </c>
      <c r="E342" s="12">
        <v>0</v>
      </c>
      <c r="F342" s="12">
        <v>0</v>
      </c>
      <c r="G342" s="12">
        <v>0</v>
      </c>
      <c r="H342" s="12">
        <f t="shared" si="138"/>
        <v>0</v>
      </c>
      <c r="I342" s="12">
        <f t="shared" si="139"/>
        <v>0</v>
      </c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</row>
    <row r="343" spans="1:59" hidden="1" x14ac:dyDescent="0.25">
      <c r="A343" s="74">
        <v>3225</v>
      </c>
      <c r="B343" s="75"/>
      <c r="C343" s="76"/>
      <c r="D343" s="37" t="s">
        <v>93</v>
      </c>
      <c r="E343" s="12">
        <v>0</v>
      </c>
      <c r="F343" s="12">
        <v>0</v>
      </c>
      <c r="G343" s="12">
        <v>0</v>
      </c>
      <c r="H343" s="12">
        <f t="shared" si="138"/>
        <v>0</v>
      </c>
      <c r="I343" s="12">
        <f t="shared" si="139"/>
        <v>0</v>
      </c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</row>
    <row r="344" spans="1:59" hidden="1" x14ac:dyDescent="0.25">
      <c r="A344" s="35">
        <v>323</v>
      </c>
      <c r="B344" s="72"/>
      <c r="C344" s="73"/>
      <c r="D344" s="36" t="s">
        <v>76</v>
      </c>
      <c r="E344" s="10">
        <f>E345</f>
        <v>0</v>
      </c>
      <c r="F344" s="10">
        <f t="shared" ref="F344" si="164">F345</f>
        <v>0</v>
      </c>
      <c r="G344" s="10">
        <f>G345</f>
        <v>0</v>
      </c>
      <c r="H344" s="10">
        <f t="shared" si="138"/>
        <v>0</v>
      </c>
      <c r="I344" s="10">
        <f t="shared" si="139"/>
        <v>0</v>
      </c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8"/>
      <c r="AT344" s="98"/>
      <c r="AU344" s="98"/>
      <c r="AV344" s="98"/>
      <c r="AW344" s="98"/>
      <c r="AX344" s="98"/>
      <c r="AY344" s="98"/>
      <c r="AZ344" s="98"/>
      <c r="BA344" s="98"/>
      <c r="BB344" s="98"/>
      <c r="BC344" s="98"/>
      <c r="BD344" s="98"/>
      <c r="BE344" s="98"/>
      <c r="BF344" s="98"/>
      <c r="BG344" s="98"/>
    </row>
    <row r="345" spans="1:59" hidden="1" x14ac:dyDescent="0.25">
      <c r="A345" s="74">
        <v>3237</v>
      </c>
      <c r="B345" s="75"/>
      <c r="C345" s="76"/>
      <c r="D345" s="37" t="s">
        <v>83</v>
      </c>
      <c r="E345" s="12">
        <v>0</v>
      </c>
      <c r="F345" s="12">
        <v>0</v>
      </c>
      <c r="G345" s="12">
        <v>0</v>
      </c>
      <c r="H345" s="12">
        <f t="shared" ref="H345:H408" si="165">G345</f>
        <v>0</v>
      </c>
      <c r="I345" s="12">
        <f t="shared" ref="I345:I408" si="166">G345</f>
        <v>0</v>
      </c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</row>
    <row r="346" spans="1:59" ht="25.5" hidden="1" x14ac:dyDescent="0.25">
      <c r="A346" s="35">
        <v>329</v>
      </c>
      <c r="B346" s="72"/>
      <c r="C346" s="73"/>
      <c r="D346" s="36" t="s">
        <v>193</v>
      </c>
      <c r="E346" s="10">
        <f>SUM(E347:E348)</f>
        <v>534.79</v>
      </c>
      <c r="F346" s="10">
        <f t="shared" ref="F346:G346" si="167">SUM(F347:F348)</f>
        <v>1401.5528568584512</v>
      </c>
      <c r="G346" s="10">
        <f t="shared" si="167"/>
        <v>1150</v>
      </c>
      <c r="H346" s="10">
        <f t="shared" si="165"/>
        <v>1150</v>
      </c>
      <c r="I346" s="10">
        <f t="shared" si="166"/>
        <v>1150</v>
      </c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/>
      <c r="AV346" s="98"/>
      <c r="AW346" s="98"/>
      <c r="AX346" s="98"/>
      <c r="AY346" s="98"/>
      <c r="AZ346" s="98"/>
      <c r="BA346" s="98"/>
      <c r="BB346" s="98"/>
      <c r="BC346" s="98"/>
      <c r="BD346" s="98"/>
      <c r="BE346" s="98"/>
      <c r="BF346" s="98"/>
      <c r="BG346" s="98"/>
    </row>
    <row r="347" spans="1:59" hidden="1" x14ac:dyDescent="0.25">
      <c r="A347" s="74">
        <v>3293</v>
      </c>
      <c r="B347" s="75"/>
      <c r="C347" s="76"/>
      <c r="D347" s="37" t="s">
        <v>89</v>
      </c>
      <c r="E347" s="12">
        <v>0</v>
      </c>
      <c r="F347" s="12">
        <v>0</v>
      </c>
      <c r="G347" s="12">
        <v>0</v>
      </c>
      <c r="H347" s="12">
        <f t="shared" si="165"/>
        <v>0</v>
      </c>
      <c r="I347" s="12">
        <f t="shared" si="166"/>
        <v>0</v>
      </c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</row>
    <row r="348" spans="1:59" ht="25.5" hidden="1" x14ac:dyDescent="0.25">
      <c r="A348" s="74">
        <v>3299</v>
      </c>
      <c r="B348" s="75"/>
      <c r="C348" s="76"/>
      <c r="D348" s="37" t="s">
        <v>86</v>
      </c>
      <c r="E348" s="12">
        <v>534.79</v>
      </c>
      <c r="F348" s="12">
        <v>1401.5528568584512</v>
      </c>
      <c r="G348" s="12">
        <v>1150</v>
      </c>
      <c r="H348" s="12">
        <f t="shared" si="165"/>
        <v>1150</v>
      </c>
      <c r="I348" s="12">
        <f t="shared" si="166"/>
        <v>1150</v>
      </c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</row>
    <row r="349" spans="1:59" x14ac:dyDescent="0.25">
      <c r="A349" s="367" t="s">
        <v>194</v>
      </c>
      <c r="B349" s="367"/>
      <c r="C349" s="367"/>
      <c r="D349" s="300" t="s">
        <v>157</v>
      </c>
      <c r="E349" s="301">
        <f>E351+E362</f>
        <v>3398.69</v>
      </c>
      <c r="F349" s="301">
        <f t="shared" ref="F349:G349" si="168">F351+F362</f>
        <v>3251.7088061583381</v>
      </c>
      <c r="G349" s="301">
        <f t="shared" si="168"/>
        <v>300</v>
      </c>
      <c r="H349" s="301">
        <f t="shared" si="165"/>
        <v>300</v>
      </c>
      <c r="I349" s="301">
        <f t="shared" si="166"/>
        <v>300</v>
      </c>
      <c r="J349" s="100"/>
      <c r="K349" s="100"/>
      <c r="L349" s="21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  <c r="AV349" s="100"/>
      <c r="AW349" s="100"/>
      <c r="AX349" s="100"/>
      <c r="AY349" s="100"/>
      <c r="AZ349" s="100"/>
      <c r="BA349" s="100"/>
      <c r="BB349" s="100"/>
      <c r="BC349" s="100"/>
      <c r="BD349" s="100"/>
      <c r="BE349" s="100"/>
      <c r="BF349" s="100"/>
      <c r="BG349" s="100"/>
    </row>
    <row r="350" spans="1:59" ht="15" customHeight="1" x14ac:dyDescent="0.25">
      <c r="A350" s="366" t="s">
        <v>186</v>
      </c>
      <c r="B350" s="366"/>
      <c r="C350" s="366"/>
      <c r="D350" s="54" t="s">
        <v>32</v>
      </c>
      <c r="E350" s="14">
        <f>E351</f>
        <v>525.12</v>
      </c>
      <c r="F350" s="14">
        <f t="shared" ref="F350:G351" si="169">F351</f>
        <v>398.16842524387812</v>
      </c>
      <c r="G350" s="14">
        <f t="shared" si="169"/>
        <v>300</v>
      </c>
      <c r="H350" s="14">
        <f t="shared" si="165"/>
        <v>300</v>
      </c>
      <c r="I350" s="14">
        <f t="shared" si="166"/>
        <v>300</v>
      </c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</row>
    <row r="351" spans="1:59" x14ac:dyDescent="0.25">
      <c r="A351" s="62">
        <v>3</v>
      </c>
      <c r="B351" s="70"/>
      <c r="C351" s="71"/>
      <c r="D351" s="65" t="s">
        <v>53</v>
      </c>
      <c r="E351" s="6">
        <f>E352</f>
        <v>525.12</v>
      </c>
      <c r="F351" s="6">
        <f t="shared" si="169"/>
        <v>398.16842524387812</v>
      </c>
      <c r="G351" s="6">
        <f t="shared" si="169"/>
        <v>300</v>
      </c>
      <c r="H351" s="6">
        <f t="shared" si="165"/>
        <v>300</v>
      </c>
      <c r="I351" s="6">
        <f t="shared" si="166"/>
        <v>300</v>
      </c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6"/>
      <c r="AW351" s="96"/>
      <c r="AX351" s="96"/>
      <c r="AY351" s="96"/>
      <c r="AZ351" s="96"/>
      <c r="BA351" s="96"/>
      <c r="BB351" s="96"/>
      <c r="BC351" s="96"/>
      <c r="BD351" s="96"/>
      <c r="BE351" s="96"/>
      <c r="BF351" s="96"/>
      <c r="BG351" s="96"/>
    </row>
    <row r="352" spans="1:59" s="91" customFormat="1" x14ac:dyDescent="0.25">
      <c r="A352" s="281">
        <v>32</v>
      </c>
      <c r="B352" s="285"/>
      <c r="C352" s="286"/>
      <c r="D352" s="284" t="s">
        <v>63</v>
      </c>
      <c r="E352" s="212">
        <f>E353+E358+E356</f>
        <v>525.12</v>
      </c>
      <c r="F352" s="212">
        <f t="shared" ref="F352:G352" si="170">F353+F358+F356</f>
        <v>398.16842524387812</v>
      </c>
      <c r="G352" s="212">
        <f t="shared" si="170"/>
        <v>300</v>
      </c>
      <c r="H352" s="212">
        <f t="shared" si="165"/>
        <v>300</v>
      </c>
      <c r="I352" s="212">
        <f t="shared" si="166"/>
        <v>300</v>
      </c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7"/>
      <c r="AV352" s="97"/>
      <c r="AW352" s="97"/>
      <c r="AX352" s="97"/>
      <c r="AY352" s="97"/>
      <c r="AZ352" s="97"/>
      <c r="BA352" s="97"/>
      <c r="BB352" s="97"/>
      <c r="BC352" s="97"/>
      <c r="BD352" s="97"/>
      <c r="BE352" s="97"/>
      <c r="BF352" s="97"/>
      <c r="BG352" s="97"/>
    </row>
    <row r="353" spans="1:59" hidden="1" x14ac:dyDescent="0.25">
      <c r="A353" s="35">
        <v>321</v>
      </c>
      <c r="B353" s="72"/>
      <c r="C353" s="73"/>
      <c r="D353" s="27" t="s">
        <v>64</v>
      </c>
      <c r="E353" s="10">
        <f>SUM(E354:E355)</f>
        <v>0</v>
      </c>
      <c r="F353" s="10">
        <f t="shared" ref="F353:G353" si="171">SUM(F354:F357)</f>
        <v>0</v>
      </c>
      <c r="G353" s="10">
        <f t="shared" si="171"/>
        <v>0</v>
      </c>
      <c r="H353" s="10">
        <f t="shared" si="165"/>
        <v>0</v>
      </c>
      <c r="I353" s="10">
        <f t="shared" si="166"/>
        <v>0</v>
      </c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/>
      <c r="AV353" s="98"/>
      <c r="AW353" s="98"/>
      <c r="AX353" s="98"/>
      <c r="AY353" s="98"/>
      <c r="AZ353" s="98"/>
      <c r="BA353" s="98"/>
      <c r="BB353" s="98"/>
      <c r="BC353" s="98"/>
      <c r="BD353" s="98"/>
      <c r="BE353" s="98"/>
      <c r="BF353" s="98"/>
      <c r="BG353" s="98"/>
    </row>
    <row r="354" spans="1:59" hidden="1" x14ac:dyDescent="0.25">
      <c r="A354" s="74">
        <v>3211</v>
      </c>
      <c r="B354" s="75"/>
      <c r="C354" s="76"/>
      <c r="D354" s="28" t="s">
        <v>65</v>
      </c>
      <c r="E354" s="12">
        <v>0</v>
      </c>
      <c r="F354" s="12">
        <v>0</v>
      </c>
      <c r="G354" s="12">
        <v>0</v>
      </c>
      <c r="H354" s="12">
        <f t="shared" si="165"/>
        <v>0</v>
      </c>
      <c r="I354" s="12">
        <f t="shared" si="166"/>
        <v>0</v>
      </c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</row>
    <row r="355" spans="1:59" ht="26.25" hidden="1" x14ac:dyDescent="0.25">
      <c r="A355" s="74">
        <v>3214</v>
      </c>
      <c r="B355" s="75"/>
      <c r="C355" s="76"/>
      <c r="D355" s="28" t="s">
        <v>68</v>
      </c>
      <c r="E355" s="12">
        <v>0</v>
      </c>
      <c r="F355" s="12">
        <v>0</v>
      </c>
      <c r="G355" s="12">
        <v>0</v>
      </c>
      <c r="H355" s="12">
        <f t="shared" si="165"/>
        <v>0</v>
      </c>
      <c r="I355" s="12">
        <f t="shared" si="166"/>
        <v>0</v>
      </c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</row>
    <row r="356" spans="1:59" hidden="1" x14ac:dyDescent="0.25">
      <c r="A356" s="35">
        <v>323</v>
      </c>
      <c r="B356" s="72"/>
      <c r="C356" s="73"/>
      <c r="D356" s="27" t="s">
        <v>76</v>
      </c>
      <c r="E356" s="10">
        <f>E357</f>
        <v>185.81</v>
      </c>
      <c r="F356" s="10">
        <f t="shared" ref="F356:G356" si="172">F357</f>
        <v>0</v>
      </c>
      <c r="G356" s="10">
        <f t="shared" si="172"/>
        <v>0</v>
      </c>
      <c r="H356" s="10">
        <f t="shared" si="165"/>
        <v>0</v>
      </c>
      <c r="I356" s="10">
        <f t="shared" si="166"/>
        <v>0</v>
      </c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/>
      <c r="AV356" s="98"/>
      <c r="AW356" s="98"/>
      <c r="AX356" s="98"/>
      <c r="AY356" s="98"/>
      <c r="AZ356" s="98"/>
      <c r="BA356" s="98"/>
      <c r="BB356" s="98"/>
      <c r="BC356" s="98"/>
      <c r="BD356" s="98"/>
      <c r="BE356" s="98"/>
      <c r="BF356" s="98"/>
      <c r="BG356" s="98"/>
    </row>
    <row r="357" spans="1:59" hidden="1" x14ac:dyDescent="0.25">
      <c r="A357" s="74">
        <v>3231</v>
      </c>
      <c r="B357" s="75"/>
      <c r="C357" s="76"/>
      <c r="D357" s="28" t="s">
        <v>77</v>
      </c>
      <c r="E357" s="12">
        <v>185.81</v>
      </c>
      <c r="F357" s="12">
        <v>0</v>
      </c>
      <c r="G357" s="12">
        <v>0</v>
      </c>
      <c r="H357" s="12">
        <f t="shared" si="165"/>
        <v>0</v>
      </c>
      <c r="I357" s="12">
        <f t="shared" si="166"/>
        <v>0</v>
      </c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1"/>
      <c r="BG357" s="91"/>
    </row>
    <row r="358" spans="1:59" ht="26.25" hidden="1" x14ac:dyDescent="0.25">
      <c r="A358" s="35">
        <v>329</v>
      </c>
      <c r="B358" s="72"/>
      <c r="C358" s="73"/>
      <c r="D358" s="27" t="s">
        <v>193</v>
      </c>
      <c r="E358" s="10">
        <f>SUM(E359:E360)</f>
        <v>339.31</v>
      </c>
      <c r="F358" s="10">
        <f t="shared" ref="F358:G358" si="173">SUM(F359:F360)</f>
        <v>398.16842524387812</v>
      </c>
      <c r="G358" s="10">
        <f t="shared" si="173"/>
        <v>300</v>
      </c>
      <c r="H358" s="10">
        <f t="shared" si="165"/>
        <v>300</v>
      </c>
      <c r="I358" s="10">
        <f t="shared" si="166"/>
        <v>300</v>
      </c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/>
      <c r="AV358" s="98"/>
      <c r="AW358" s="98"/>
      <c r="AX358" s="98"/>
      <c r="AY358" s="98"/>
      <c r="AZ358" s="98"/>
      <c r="BA358" s="98"/>
      <c r="BB358" s="98"/>
      <c r="BC358" s="98"/>
      <c r="BD358" s="98"/>
      <c r="BE358" s="98"/>
      <c r="BF358" s="98"/>
      <c r="BG358" s="98"/>
    </row>
    <row r="359" spans="1:59" ht="25.5" hidden="1" x14ac:dyDescent="0.25">
      <c r="A359" s="74">
        <v>3291</v>
      </c>
      <c r="B359" s="75"/>
      <c r="C359" s="76"/>
      <c r="D359" s="34" t="s">
        <v>99</v>
      </c>
      <c r="E359" s="12">
        <v>0</v>
      </c>
      <c r="F359" s="12">
        <v>0</v>
      </c>
      <c r="G359" s="12">
        <v>0</v>
      </c>
      <c r="H359" s="12">
        <f t="shared" si="165"/>
        <v>0</v>
      </c>
      <c r="I359" s="12">
        <f t="shared" si="166"/>
        <v>0</v>
      </c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1"/>
      <c r="AR359" s="91"/>
      <c r="AS359" s="91"/>
      <c r="AT359" s="91"/>
      <c r="AU359" s="91"/>
      <c r="AV359" s="91"/>
      <c r="AW359" s="91"/>
      <c r="AX359" s="91"/>
      <c r="AY359" s="91"/>
      <c r="AZ359" s="91"/>
      <c r="BA359" s="91"/>
      <c r="BB359" s="91"/>
      <c r="BC359" s="91"/>
      <c r="BD359" s="91"/>
      <c r="BE359" s="91"/>
      <c r="BF359" s="91"/>
      <c r="BG359" s="91"/>
    </row>
    <row r="360" spans="1:59" ht="26.25" hidden="1" x14ac:dyDescent="0.25">
      <c r="A360" s="74">
        <v>3299</v>
      </c>
      <c r="B360" s="75"/>
      <c r="C360" s="76"/>
      <c r="D360" s="28" t="s">
        <v>86</v>
      </c>
      <c r="E360" s="12">
        <v>339.31</v>
      </c>
      <c r="F360" s="12">
        <v>398.16842524387812</v>
      </c>
      <c r="G360" s="12">
        <v>300</v>
      </c>
      <c r="H360" s="12">
        <f t="shared" si="165"/>
        <v>300</v>
      </c>
      <c r="I360" s="12">
        <f t="shared" si="166"/>
        <v>300</v>
      </c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1"/>
      <c r="AR360" s="91"/>
      <c r="AS360" s="91"/>
      <c r="AT360" s="91"/>
      <c r="AU360" s="91"/>
      <c r="AV360" s="91"/>
      <c r="AW360" s="91"/>
      <c r="AX360" s="91"/>
      <c r="AY360" s="91"/>
      <c r="AZ360" s="91"/>
      <c r="BA360" s="91"/>
      <c r="BB360" s="91"/>
      <c r="BC360" s="91"/>
      <c r="BD360" s="91"/>
      <c r="BE360" s="91"/>
      <c r="BF360" s="91"/>
      <c r="BG360" s="91"/>
    </row>
    <row r="361" spans="1:59" x14ac:dyDescent="0.25">
      <c r="A361" s="366" t="s">
        <v>189</v>
      </c>
      <c r="B361" s="366"/>
      <c r="C361" s="366"/>
      <c r="D361" s="54" t="s">
        <v>42</v>
      </c>
      <c r="E361" s="14">
        <f>E362</f>
        <v>2873.57</v>
      </c>
      <c r="F361" s="14">
        <f t="shared" ref="F361:G362" si="174">F362</f>
        <v>2853.54038091446</v>
      </c>
      <c r="G361" s="14">
        <f t="shared" si="174"/>
        <v>0</v>
      </c>
      <c r="H361" s="14">
        <f t="shared" si="165"/>
        <v>0</v>
      </c>
      <c r="I361" s="14">
        <f t="shared" si="166"/>
        <v>0</v>
      </c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</row>
    <row r="362" spans="1:59" x14ac:dyDescent="0.25">
      <c r="A362" s="62">
        <v>3</v>
      </c>
      <c r="B362" s="70"/>
      <c r="C362" s="71"/>
      <c r="D362" s="55" t="s">
        <v>53</v>
      </c>
      <c r="E362" s="6">
        <f>E363</f>
        <v>2873.57</v>
      </c>
      <c r="F362" s="6">
        <f t="shared" si="174"/>
        <v>2853.54038091446</v>
      </c>
      <c r="G362" s="6">
        <f t="shared" si="174"/>
        <v>0</v>
      </c>
      <c r="H362" s="6">
        <f t="shared" si="165"/>
        <v>0</v>
      </c>
      <c r="I362" s="6">
        <f t="shared" si="166"/>
        <v>0</v>
      </c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  <c r="AO362" s="96"/>
      <c r="AP362" s="96"/>
      <c r="AQ362" s="96"/>
      <c r="AR362" s="96"/>
      <c r="AS362" s="96"/>
      <c r="AT362" s="96"/>
      <c r="AU362" s="96"/>
      <c r="AV362" s="96"/>
      <c r="AW362" s="96"/>
      <c r="AX362" s="96"/>
      <c r="AY362" s="96"/>
      <c r="AZ362" s="96"/>
      <c r="BA362" s="96"/>
      <c r="BB362" s="96"/>
      <c r="BC362" s="96"/>
      <c r="BD362" s="96"/>
      <c r="BE362" s="96"/>
      <c r="BF362" s="96"/>
      <c r="BG362" s="96"/>
    </row>
    <row r="363" spans="1:59" s="91" customFormat="1" x14ac:dyDescent="0.25">
      <c r="A363" s="281">
        <v>32</v>
      </c>
      <c r="B363" s="285"/>
      <c r="C363" s="286"/>
      <c r="D363" s="270" t="s">
        <v>63</v>
      </c>
      <c r="E363" s="212">
        <f>E364+E367+E370</f>
        <v>2873.57</v>
      </c>
      <c r="F363" s="212">
        <f t="shared" ref="F363:G363" si="175">F364+F367+F370</f>
        <v>2853.54038091446</v>
      </c>
      <c r="G363" s="212">
        <f t="shared" si="175"/>
        <v>0</v>
      </c>
      <c r="H363" s="212">
        <f t="shared" si="165"/>
        <v>0</v>
      </c>
      <c r="I363" s="212">
        <f t="shared" si="166"/>
        <v>0</v>
      </c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  <c r="AV363" s="97"/>
      <c r="AW363" s="97"/>
      <c r="AX363" s="97"/>
      <c r="AY363" s="97"/>
      <c r="AZ363" s="97"/>
      <c r="BA363" s="97"/>
      <c r="BB363" s="97"/>
      <c r="BC363" s="97"/>
      <c r="BD363" s="97"/>
      <c r="BE363" s="97"/>
      <c r="BF363" s="97"/>
      <c r="BG363" s="97"/>
    </row>
    <row r="364" spans="1:59" hidden="1" x14ac:dyDescent="0.25">
      <c r="A364" s="35">
        <v>321</v>
      </c>
      <c r="B364" s="72"/>
      <c r="C364" s="73"/>
      <c r="D364" s="36" t="s">
        <v>64</v>
      </c>
      <c r="E364" s="10">
        <f>SUM(E365:E366)</f>
        <v>358.08</v>
      </c>
      <c r="F364" s="10">
        <f t="shared" ref="F364:G364" si="176">SUM(F365:F366)</f>
        <v>199.08421262193906</v>
      </c>
      <c r="G364" s="10">
        <f t="shared" si="176"/>
        <v>0</v>
      </c>
      <c r="H364" s="10">
        <f t="shared" si="165"/>
        <v>0</v>
      </c>
      <c r="I364" s="10">
        <f t="shared" si="166"/>
        <v>0</v>
      </c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  <c r="AX364" s="98"/>
      <c r="AY364" s="98"/>
      <c r="AZ364" s="98"/>
      <c r="BA364" s="98"/>
      <c r="BB364" s="98"/>
      <c r="BC364" s="98"/>
      <c r="BD364" s="98"/>
      <c r="BE364" s="98"/>
      <c r="BF364" s="98"/>
      <c r="BG364" s="98"/>
    </row>
    <row r="365" spans="1:59" hidden="1" x14ac:dyDescent="0.25">
      <c r="A365" s="74">
        <v>3211</v>
      </c>
      <c r="B365" s="75"/>
      <c r="C365" s="76"/>
      <c r="D365" s="37" t="s">
        <v>65</v>
      </c>
      <c r="E365" s="12">
        <v>358.08</v>
      </c>
      <c r="F365" s="12">
        <v>199.08421262193906</v>
      </c>
      <c r="G365" s="12">
        <v>0</v>
      </c>
      <c r="H365" s="12">
        <f t="shared" si="165"/>
        <v>0</v>
      </c>
      <c r="I365" s="12">
        <f t="shared" si="166"/>
        <v>0</v>
      </c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1"/>
      <c r="AR365" s="91"/>
      <c r="AS365" s="91"/>
      <c r="AT365" s="91"/>
      <c r="AU365" s="91"/>
      <c r="AV365" s="91"/>
      <c r="AW365" s="91"/>
      <c r="AX365" s="91"/>
      <c r="AY365" s="91"/>
      <c r="AZ365" s="91"/>
      <c r="BA365" s="91"/>
      <c r="BB365" s="91"/>
      <c r="BC365" s="91"/>
      <c r="BD365" s="91"/>
      <c r="BE365" s="91"/>
      <c r="BF365" s="91"/>
      <c r="BG365" s="91"/>
    </row>
    <row r="366" spans="1:59" hidden="1" x14ac:dyDescent="0.25">
      <c r="A366" s="74">
        <v>3213</v>
      </c>
      <c r="B366" s="75"/>
      <c r="C366" s="76"/>
      <c r="D366" s="37" t="s">
        <v>67</v>
      </c>
      <c r="E366" s="12">
        <v>0</v>
      </c>
      <c r="F366" s="12">
        <v>0</v>
      </c>
      <c r="G366" s="12">
        <v>0</v>
      </c>
      <c r="H366" s="12">
        <f t="shared" si="165"/>
        <v>0</v>
      </c>
      <c r="I366" s="12">
        <f t="shared" si="166"/>
        <v>0</v>
      </c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  <c r="AY366" s="91"/>
      <c r="AZ366" s="91"/>
      <c r="BA366" s="91"/>
      <c r="BB366" s="91"/>
      <c r="BC366" s="91"/>
      <c r="BD366" s="91"/>
      <c r="BE366" s="91"/>
      <c r="BF366" s="91"/>
      <c r="BG366" s="91"/>
    </row>
    <row r="367" spans="1:59" hidden="1" x14ac:dyDescent="0.25">
      <c r="A367" s="35">
        <v>323</v>
      </c>
      <c r="B367" s="72"/>
      <c r="C367" s="73"/>
      <c r="D367" s="36" t="s">
        <v>76</v>
      </c>
      <c r="E367" s="10">
        <f>SUM(E368:E369)</f>
        <v>709.09</v>
      </c>
      <c r="F367" s="10">
        <f t="shared" ref="F367:G367" si="177">SUM(F368:F369)</f>
        <v>663.61404207313024</v>
      </c>
      <c r="G367" s="10">
        <f t="shared" si="177"/>
        <v>0</v>
      </c>
      <c r="H367" s="10">
        <f t="shared" si="165"/>
        <v>0</v>
      </c>
      <c r="I367" s="10">
        <f t="shared" si="166"/>
        <v>0</v>
      </c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  <c r="AH367" s="98"/>
      <c r="AI367" s="98"/>
      <c r="AJ367" s="98"/>
      <c r="AK367" s="98"/>
      <c r="AL367" s="98"/>
      <c r="AM367" s="98"/>
      <c r="AN367" s="98"/>
      <c r="AO367" s="98"/>
      <c r="AP367" s="98"/>
      <c r="AQ367" s="98"/>
      <c r="AR367" s="98"/>
      <c r="AS367" s="98"/>
      <c r="AT367" s="98"/>
      <c r="AU367" s="98"/>
      <c r="AV367" s="98"/>
      <c r="AW367" s="98"/>
      <c r="AX367" s="98"/>
      <c r="AY367" s="98"/>
      <c r="AZ367" s="98"/>
      <c r="BA367" s="98"/>
      <c r="BB367" s="98"/>
      <c r="BC367" s="98"/>
      <c r="BD367" s="98"/>
      <c r="BE367" s="98"/>
      <c r="BF367" s="98"/>
      <c r="BG367" s="98"/>
    </row>
    <row r="368" spans="1:59" hidden="1" x14ac:dyDescent="0.25">
      <c r="A368" s="74">
        <v>3231</v>
      </c>
      <c r="B368" s="75"/>
      <c r="C368" s="76"/>
      <c r="D368" s="37" t="s">
        <v>77</v>
      </c>
      <c r="E368" s="12">
        <v>0</v>
      </c>
      <c r="F368" s="12">
        <v>0</v>
      </c>
      <c r="G368" s="12">
        <v>0</v>
      </c>
      <c r="H368" s="12">
        <f t="shared" si="165"/>
        <v>0</v>
      </c>
      <c r="I368" s="12">
        <f t="shared" si="166"/>
        <v>0</v>
      </c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</row>
    <row r="369" spans="1:59" ht="15" hidden="1" customHeight="1" x14ac:dyDescent="0.25">
      <c r="A369" s="74">
        <v>3237</v>
      </c>
      <c r="B369" s="75"/>
      <c r="C369" s="76"/>
      <c r="D369" s="37" t="s">
        <v>83</v>
      </c>
      <c r="E369" s="12">
        <v>709.09</v>
      </c>
      <c r="F369" s="12">
        <v>663.61404207313024</v>
      </c>
      <c r="G369" s="12">
        <v>0</v>
      </c>
      <c r="H369" s="12">
        <f t="shared" si="165"/>
        <v>0</v>
      </c>
      <c r="I369" s="12">
        <f t="shared" si="166"/>
        <v>0</v>
      </c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</row>
    <row r="370" spans="1:59" ht="25.5" hidden="1" x14ac:dyDescent="0.25">
      <c r="A370" s="35">
        <v>329</v>
      </c>
      <c r="B370" s="72"/>
      <c r="C370" s="73"/>
      <c r="D370" s="36" t="s">
        <v>86</v>
      </c>
      <c r="E370" s="10">
        <f>SUM(E371:E372)</f>
        <v>1806.4</v>
      </c>
      <c r="F370" s="10">
        <f t="shared" ref="F370:G370" si="178">SUM(F371:F372)</f>
        <v>1990.8421262193906</v>
      </c>
      <c r="G370" s="10">
        <f t="shared" si="178"/>
        <v>0</v>
      </c>
      <c r="H370" s="10">
        <f t="shared" si="165"/>
        <v>0</v>
      </c>
      <c r="I370" s="10">
        <f t="shared" si="166"/>
        <v>0</v>
      </c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  <c r="AN370" s="98"/>
      <c r="AO370" s="98"/>
      <c r="AP370" s="98"/>
      <c r="AQ370" s="98"/>
      <c r="AR370" s="98"/>
      <c r="AS370" s="98"/>
      <c r="AT370" s="98"/>
      <c r="AU370" s="98"/>
      <c r="AV370" s="98"/>
      <c r="AW370" s="98"/>
      <c r="AX370" s="98"/>
      <c r="AY370" s="98"/>
      <c r="AZ370" s="98"/>
      <c r="BA370" s="98"/>
      <c r="BB370" s="98"/>
      <c r="BC370" s="98"/>
      <c r="BD370" s="98"/>
      <c r="BE370" s="98"/>
      <c r="BF370" s="98"/>
      <c r="BG370" s="98"/>
    </row>
    <row r="371" spans="1:59" ht="25.5" hidden="1" x14ac:dyDescent="0.25">
      <c r="A371" s="74">
        <v>3291</v>
      </c>
      <c r="B371" s="75"/>
      <c r="C371" s="76"/>
      <c r="D371" s="37" t="s">
        <v>99</v>
      </c>
      <c r="E371" s="12">
        <v>0</v>
      </c>
      <c r="F371" s="12">
        <v>0</v>
      </c>
      <c r="G371" s="12">
        <v>0</v>
      </c>
      <c r="H371" s="12">
        <f t="shared" si="165"/>
        <v>0</v>
      </c>
      <c r="I371" s="12">
        <f t="shared" si="166"/>
        <v>0</v>
      </c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  <c r="AY371" s="91"/>
      <c r="AZ371" s="91"/>
      <c r="BA371" s="91"/>
      <c r="BB371" s="91"/>
      <c r="BC371" s="91"/>
      <c r="BD371" s="91"/>
      <c r="BE371" s="91"/>
      <c r="BF371" s="91"/>
      <c r="BG371" s="91"/>
    </row>
    <row r="372" spans="1:59" ht="25.5" hidden="1" x14ac:dyDescent="0.25">
      <c r="A372" s="74">
        <v>3299</v>
      </c>
      <c r="B372" s="75"/>
      <c r="C372" s="76"/>
      <c r="D372" s="37" t="s">
        <v>86</v>
      </c>
      <c r="E372" s="12">
        <v>1806.4</v>
      </c>
      <c r="F372" s="12">
        <v>1990.8421262193906</v>
      </c>
      <c r="G372" s="12">
        <v>0</v>
      </c>
      <c r="H372" s="12">
        <f t="shared" si="165"/>
        <v>0</v>
      </c>
      <c r="I372" s="12">
        <f t="shared" si="166"/>
        <v>0</v>
      </c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  <c r="AY372" s="91"/>
      <c r="AZ372" s="91"/>
      <c r="BA372" s="91"/>
      <c r="BB372" s="91"/>
      <c r="BC372" s="91"/>
      <c r="BD372" s="91"/>
      <c r="BE372" s="91"/>
      <c r="BF372" s="91"/>
      <c r="BG372" s="91"/>
    </row>
    <row r="373" spans="1:59" ht="15" customHeight="1" x14ac:dyDescent="0.25">
      <c r="A373" s="367" t="s">
        <v>195</v>
      </c>
      <c r="B373" s="367"/>
      <c r="C373" s="367"/>
      <c r="D373" s="300" t="s">
        <v>178</v>
      </c>
      <c r="E373" s="301">
        <f>E375+E387</f>
        <v>23290.36</v>
      </c>
      <c r="F373" s="301">
        <f t="shared" ref="F373:G373" si="179">F375+F387</f>
        <v>7034.3065093901387</v>
      </c>
      <c r="G373" s="301">
        <f t="shared" si="179"/>
        <v>13398.88</v>
      </c>
      <c r="H373" s="301">
        <f t="shared" si="165"/>
        <v>13398.88</v>
      </c>
      <c r="I373" s="301">
        <f t="shared" si="166"/>
        <v>13398.88</v>
      </c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  <c r="AZ373" s="100"/>
      <c r="BA373" s="100"/>
      <c r="BB373" s="100"/>
      <c r="BC373" s="100"/>
      <c r="BD373" s="100"/>
      <c r="BE373" s="100"/>
      <c r="BF373" s="100"/>
      <c r="BG373" s="100"/>
    </row>
    <row r="374" spans="1:59" ht="15" customHeight="1" x14ac:dyDescent="0.25">
      <c r="A374" s="366" t="s">
        <v>186</v>
      </c>
      <c r="B374" s="366"/>
      <c r="C374" s="366"/>
      <c r="D374" s="54" t="s">
        <v>32</v>
      </c>
      <c r="E374" s="14">
        <f>E375</f>
        <v>639.62</v>
      </c>
      <c r="F374" s="14">
        <f t="shared" ref="F374:G375" si="180">F375</f>
        <v>1327.22</v>
      </c>
      <c r="G374" s="14">
        <f t="shared" si="180"/>
        <v>1140</v>
      </c>
      <c r="H374" s="14">
        <f t="shared" si="165"/>
        <v>1140</v>
      </c>
      <c r="I374" s="14">
        <f t="shared" si="166"/>
        <v>1140</v>
      </c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</row>
    <row r="375" spans="1:59" ht="24" x14ac:dyDescent="0.25">
      <c r="A375" s="62">
        <v>4</v>
      </c>
      <c r="B375" s="70"/>
      <c r="C375" s="71"/>
      <c r="D375" s="77" t="s">
        <v>110</v>
      </c>
      <c r="E375" s="6">
        <f>E376</f>
        <v>639.62</v>
      </c>
      <c r="F375" s="6">
        <f t="shared" si="180"/>
        <v>1327.22</v>
      </c>
      <c r="G375" s="6">
        <f t="shared" si="180"/>
        <v>1140</v>
      </c>
      <c r="H375" s="6">
        <f t="shared" si="165"/>
        <v>1140</v>
      </c>
      <c r="I375" s="6">
        <f t="shared" si="166"/>
        <v>1140</v>
      </c>
      <c r="J375" s="96"/>
      <c r="K375" s="96"/>
      <c r="L375" s="102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  <c r="AQ375" s="96"/>
      <c r="AR375" s="96"/>
      <c r="AS375" s="96"/>
      <c r="AT375" s="96"/>
      <c r="AU375" s="96"/>
      <c r="AV375" s="96"/>
      <c r="AW375" s="96"/>
      <c r="AX375" s="96"/>
      <c r="AY375" s="96"/>
      <c r="AZ375" s="96"/>
      <c r="BA375" s="96"/>
      <c r="BB375" s="96"/>
      <c r="BC375" s="96"/>
      <c r="BD375" s="96"/>
      <c r="BE375" s="96"/>
      <c r="BF375" s="96"/>
      <c r="BG375" s="96"/>
    </row>
    <row r="376" spans="1:59" s="91" customFormat="1" ht="24" x14ac:dyDescent="0.25">
      <c r="A376" s="281">
        <v>42</v>
      </c>
      <c r="B376" s="285"/>
      <c r="C376" s="286"/>
      <c r="D376" s="287" t="s">
        <v>111</v>
      </c>
      <c r="E376" s="212">
        <f>E377+E383</f>
        <v>639.62</v>
      </c>
      <c r="F376" s="212">
        <f t="shared" ref="F376:G376" si="181">F377+F383</f>
        <v>1327.22</v>
      </c>
      <c r="G376" s="212">
        <f t="shared" si="181"/>
        <v>1140</v>
      </c>
      <c r="H376" s="212">
        <f t="shared" si="165"/>
        <v>1140</v>
      </c>
      <c r="I376" s="212">
        <f t="shared" si="166"/>
        <v>1140</v>
      </c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</row>
    <row r="377" spans="1:59" hidden="1" x14ac:dyDescent="0.25">
      <c r="A377" s="35">
        <v>422</v>
      </c>
      <c r="B377" s="72"/>
      <c r="C377" s="73"/>
      <c r="D377" s="30" t="s">
        <v>112</v>
      </c>
      <c r="E377" s="10">
        <f>SUM(E378:E382)</f>
        <v>409.21</v>
      </c>
      <c r="F377" s="10">
        <f t="shared" ref="F377:G377" si="182">SUM(F378:F382)</f>
        <v>1327.22</v>
      </c>
      <c r="G377" s="10">
        <f t="shared" si="182"/>
        <v>1000</v>
      </c>
      <c r="H377" s="10">
        <f t="shared" si="165"/>
        <v>1000</v>
      </c>
      <c r="I377" s="10">
        <f t="shared" si="166"/>
        <v>1000</v>
      </c>
      <c r="J377" s="98"/>
      <c r="K377" s="98"/>
      <c r="L377" s="104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  <c r="AH377" s="98"/>
      <c r="AI377" s="98"/>
      <c r="AJ377" s="98"/>
      <c r="AK377" s="98"/>
      <c r="AL377" s="98"/>
      <c r="AM377" s="98"/>
      <c r="AN377" s="98"/>
      <c r="AO377" s="98"/>
      <c r="AP377" s="98"/>
      <c r="AQ377" s="98"/>
      <c r="AR377" s="98"/>
      <c r="AS377" s="98"/>
      <c r="AT377" s="98"/>
      <c r="AU377" s="98"/>
      <c r="AV377" s="98"/>
      <c r="AW377" s="98"/>
      <c r="AX377" s="98"/>
      <c r="AY377" s="98"/>
      <c r="AZ377" s="98"/>
      <c r="BA377" s="98"/>
      <c r="BB377" s="98"/>
      <c r="BC377" s="98"/>
      <c r="BD377" s="98"/>
      <c r="BE377" s="98"/>
      <c r="BF377" s="98"/>
      <c r="BG377" s="98"/>
    </row>
    <row r="378" spans="1:59" hidden="1" x14ac:dyDescent="0.25">
      <c r="A378" s="74">
        <v>4221</v>
      </c>
      <c r="B378" s="75"/>
      <c r="C378" s="76"/>
      <c r="D378" s="31" t="s">
        <v>113</v>
      </c>
      <c r="E378" s="12">
        <v>409.21</v>
      </c>
      <c r="F378" s="12">
        <v>1327.22</v>
      </c>
      <c r="G378" s="12">
        <v>1000</v>
      </c>
      <c r="H378" s="12">
        <f t="shared" si="165"/>
        <v>1000</v>
      </c>
      <c r="I378" s="12">
        <f t="shared" si="166"/>
        <v>1000</v>
      </c>
      <c r="J378" s="91"/>
      <c r="K378" s="91"/>
      <c r="L378" s="99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  <c r="AY378" s="91"/>
      <c r="AZ378" s="91"/>
      <c r="BA378" s="91"/>
      <c r="BB378" s="91"/>
      <c r="BC378" s="91"/>
      <c r="BD378" s="91"/>
      <c r="BE378" s="91"/>
      <c r="BF378" s="91"/>
      <c r="BG378" s="91"/>
    </row>
    <row r="379" spans="1:59" hidden="1" x14ac:dyDescent="0.25">
      <c r="A379" s="74">
        <v>4222</v>
      </c>
      <c r="B379" s="75"/>
      <c r="C379" s="76"/>
      <c r="D379" s="31" t="s">
        <v>114</v>
      </c>
      <c r="E379" s="12">
        <v>0</v>
      </c>
      <c r="F379" s="12">
        <v>0</v>
      </c>
      <c r="G379" s="12">
        <v>0</v>
      </c>
      <c r="H379" s="12">
        <f t="shared" si="165"/>
        <v>0</v>
      </c>
      <c r="I379" s="12">
        <f t="shared" si="166"/>
        <v>0</v>
      </c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  <c r="AY379" s="91"/>
      <c r="AZ379" s="91"/>
      <c r="BA379" s="91"/>
      <c r="BB379" s="91"/>
      <c r="BC379" s="91"/>
      <c r="BD379" s="91"/>
      <c r="BE379" s="91"/>
      <c r="BF379" s="91"/>
      <c r="BG379" s="91"/>
    </row>
    <row r="380" spans="1:59" hidden="1" x14ac:dyDescent="0.25">
      <c r="A380" s="74">
        <v>4223</v>
      </c>
      <c r="B380" s="75"/>
      <c r="C380" s="76"/>
      <c r="D380" s="31" t="s">
        <v>115</v>
      </c>
      <c r="E380" s="12">
        <v>0</v>
      </c>
      <c r="F380" s="12">
        <v>0</v>
      </c>
      <c r="G380" s="12">
        <v>0</v>
      </c>
      <c r="H380" s="12">
        <f t="shared" si="165"/>
        <v>0</v>
      </c>
      <c r="I380" s="12">
        <f t="shared" si="166"/>
        <v>0</v>
      </c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</row>
    <row r="381" spans="1:59" hidden="1" x14ac:dyDescent="0.25">
      <c r="A381" s="74">
        <v>4226</v>
      </c>
      <c r="B381" s="75"/>
      <c r="C381" s="76"/>
      <c r="D381" s="31" t="s">
        <v>116</v>
      </c>
      <c r="E381" s="12">
        <v>0</v>
      </c>
      <c r="F381" s="12">
        <v>0</v>
      </c>
      <c r="G381" s="12">
        <v>0</v>
      </c>
      <c r="H381" s="12">
        <f t="shared" si="165"/>
        <v>0</v>
      </c>
      <c r="I381" s="12">
        <f t="shared" si="166"/>
        <v>0</v>
      </c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91"/>
      <c r="BD381" s="91"/>
      <c r="BE381" s="91"/>
      <c r="BF381" s="91"/>
      <c r="BG381" s="91"/>
    </row>
    <row r="382" spans="1:59" ht="24" hidden="1" x14ac:dyDescent="0.25">
      <c r="A382" s="74">
        <v>4227</v>
      </c>
      <c r="B382" s="75"/>
      <c r="C382" s="76"/>
      <c r="D382" s="31" t="s">
        <v>117</v>
      </c>
      <c r="E382" s="12">
        <v>0</v>
      </c>
      <c r="F382" s="12">
        <v>0</v>
      </c>
      <c r="G382" s="12">
        <v>0</v>
      </c>
      <c r="H382" s="12">
        <f t="shared" si="165"/>
        <v>0</v>
      </c>
      <c r="I382" s="12">
        <f t="shared" si="166"/>
        <v>0</v>
      </c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  <c r="AY382" s="91"/>
      <c r="AZ382" s="91"/>
      <c r="BA382" s="91"/>
      <c r="BB382" s="91"/>
      <c r="BC382" s="91"/>
      <c r="BD382" s="91"/>
      <c r="BE382" s="91"/>
      <c r="BF382" s="91"/>
      <c r="BG382" s="91"/>
    </row>
    <row r="383" spans="1:59" ht="24" hidden="1" x14ac:dyDescent="0.25">
      <c r="A383" s="35">
        <v>424</v>
      </c>
      <c r="B383" s="72"/>
      <c r="C383" s="73"/>
      <c r="D383" s="30" t="s">
        <v>118</v>
      </c>
      <c r="E383" s="10">
        <f>SUM(E384:E385)</f>
        <v>230.41</v>
      </c>
      <c r="F383" s="10">
        <f t="shared" ref="F383:G383" si="183">SUM(F384:F385)</f>
        <v>0</v>
      </c>
      <c r="G383" s="10">
        <f t="shared" si="183"/>
        <v>140</v>
      </c>
      <c r="H383" s="10">
        <f t="shared" si="165"/>
        <v>140</v>
      </c>
      <c r="I383" s="10">
        <f t="shared" si="166"/>
        <v>140</v>
      </c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  <c r="AN383" s="98"/>
      <c r="AO383" s="98"/>
      <c r="AP383" s="98"/>
      <c r="AQ383" s="98"/>
      <c r="AR383" s="98"/>
      <c r="AS383" s="98"/>
      <c r="AT383" s="98"/>
      <c r="AU383" s="98"/>
      <c r="AV383" s="98"/>
      <c r="AW383" s="98"/>
      <c r="AX383" s="98"/>
      <c r="AY383" s="98"/>
      <c r="AZ383" s="98"/>
      <c r="BA383" s="98"/>
      <c r="BB383" s="98"/>
      <c r="BC383" s="98"/>
      <c r="BD383" s="98"/>
      <c r="BE383" s="98"/>
      <c r="BF383" s="98"/>
      <c r="BG383" s="98"/>
    </row>
    <row r="384" spans="1:59" hidden="1" x14ac:dyDescent="0.25">
      <c r="A384" s="74">
        <v>4241</v>
      </c>
      <c r="B384" s="75"/>
      <c r="C384" s="76"/>
      <c r="D384" s="31" t="s">
        <v>119</v>
      </c>
      <c r="E384" s="12">
        <v>97.69</v>
      </c>
      <c r="F384" s="12">
        <v>0</v>
      </c>
      <c r="G384" s="12">
        <v>0</v>
      </c>
      <c r="H384" s="12">
        <f t="shared" si="165"/>
        <v>0</v>
      </c>
      <c r="I384" s="12">
        <f t="shared" si="166"/>
        <v>0</v>
      </c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  <c r="AY384" s="91"/>
      <c r="AZ384" s="91"/>
      <c r="BA384" s="91"/>
      <c r="BB384" s="91"/>
      <c r="BC384" s="91"/>
      <c r="BD384" s="91"/>
      <c r="BE384" s="91"/>
      <c r="BF384" s="91"/>
      <c r="BG384" s="91"/>
    </row>
    <row r="385" spans="1:59" ht="24" hidden="1" x14ac:dyDescent="0.25">
      <c r="A385" s="74">
        <v>4242</v>
      </c>
      <c r="B385" s="75"/>
      <c r="C385" s="76"/>
      <c r="D385" s="86" t="s">
        <v>120</v>
      </c>
      <c r="E385" s="12">
        <v>132.72</v>
      </c>
      <c r="F385" s="12">
        <v>0</v>
      </c>
      <c r="G385" s="12">
        <v>140</v>
      </c>
      <c r="H385" s="12">
        <f t="shared" si="165"/>
        <v>140</v>
      </c>
      <c r="I385" s="12">
        <f t="shared" si="166"/>
        <v>140</v>
      </c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  <c r="AY385" s="91"/>
      <c r="AZ385" s="91"/>
      <c r="BA385" s="91"/>
      <c r="BB385" s="91"/>
      <c r="BC385" s="91"/>
      <c r="BD385" s="91"/>
      <c r="BE385" s="91"/>
      <c r="BF385" s="91"/>
      <c r="BG385" s="91"/>
    </row>
    <row r="386" spans="1:59" ht="15" customHeight="1" x14ac:dyDescent="0.25">
      <c r="A386" s="366" t="s">
        <v>188</v>
      </c>
      <c r="B386" s="366"/>
      <c r="C386" s="366"/>
      <c r="D386" s="82" t="s">
        <v>25</v>
      </c>
      <c r="E386" s="14">
        <f>E387</f>
        <v>22650.74</v>
      </c>
      <c r="F386" s="14">
        <f t="shared" ref="F386:G387" si="184">F387</f>
        <v>5707.0865093901384</v>
      </c>
      <c r="G386" s="14">
        <f t="shared" si="184"/>
        <v>12258.88</v>
      </c>
      <c r="H386" s="14">
        <f t="shared" si="165"/>
        <v>12258.88</v>
      </c>
      <c r="I386" s="14">
        <f t="shared" si="166"/>
        <v>12258.88</v>
      </c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</row>
    <row r="387" spans="1:59" ht="24" x14ac:dyDescent="0.25">
      <c r="A387" s="62">
        <v>4</v>
      </c>
      <c r="B387" s="70"/>
      <c r="C387" s="71"/>
      <c r="D387" s="77" t="s">
        <v>110</v>
      </c>
      <c r="E387" s="6">
        <f>E388</f>
        <v>22650.74</v>
      </c>
      <c r="F387" s="6">
        <f t="shared" si="184"/>
        <v>5707.0865093901384</v>
      </c>
      <c r="G387" s="6">
        <f t="shared" si="184"/>
        <v>12258.88</v>
      </c>
      <c r="H387" s="6">
        <f t="shared" si="165"/>
        <v>12258.88</v>
      </c>
      <c r="I387" s="6">
        <f t="shared" si="166"/>
        <v>12258.88</v>
      </c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  <c r="AQ387" s="96"/>
      <c r="AR387" s="96"/>
      <c r="AS387" s="96"/>
      <c r="AT387" s="96"/>
      <c r="AU387" s="96"/>
      <c r="AV387" s="96"/>
      <c r="AW387" s="96"/>
      <c r="AX387" s="96"/>
      <c r="AY387" s="96"/>
      <c r="AZ387" s="96"/>
      <c r="BA387" s="96"/>
      <c r="BB387" s="96"/>
      <c r="BC387" s="96"/>
      <c r="BD387" s="96"/>
      <c r="BE387" s="96"/>
      <c r="BF387" s="96"/>
      <c r="BG387" s="96"/>
    </row>
    <row r="388" spans="1:59" s="91" customFormat="1" ht="24" x14ac:dyDescent="0.25">
      <c r="A388" s="281">
        <v>42</v>
      </c>
      <c r="B388" s="285"/>
      <c r="C388" s="286"/>
      <c r="D388" s="287" t="s">
        <v>111</v>
      </c>
      <c r="E388" s="212">
        <f>E389+E395</f>
        <v>22650.74</v>
      </c>
      <c r="F388" s="212">
        <f t="shared" ref="F388:G388" si="185">F389+F395</f>
        <v>5707.0865093901384</v>
      </c>
      <c r="G388" s="212">
        <f t="shared" si="185"/>
        <v>12258.88</v>
      </c>
      <c r="H388" s="212">
        <f t="shared" si="165"/>
        <v>12258.88</v>
      </c>
      <c r="I388" s="212">
        <f t="shared" si="166"/>
        <v>12258.88</v>
      </c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</row>
    <row r="389" spans="1:59" hidden="1" x14ac:dyDescent="0.25">
      <c r="A389" s="35">
        <v>422</v>
      </c>
      <c r="B389" s="72"/>
      <c r="C389" s="73"/>
      <c r="D389" s="30" t="s">
        <v>112</v>
      </c>
      <c r="E389" s="10">
        <f>SUM(E390:E394)</f>
        <v>21721.68</v>
      </c>
      <c r="F389" s="10">
        <f t="shared" ref="F389:G389" si="186">SUM(F390:F394)</f>
        <v>5707.0865093901384</v>
      </c>
      <c r="G389" s="10">
        <f t="shared" si="186"/>
        <v>11329.82</v>
      </c>
      <c r="H389" s="10">
        <f t="shared" si="165"/>
        <v>11329.82</v>
      </c>
      <c r="I389" s="10">
        <f t="shared" si="166"/>
        <v>11329.82</v>
      </c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/>
      <c r="AV389" s="98"/>
      <c r="AW389" s="98"/>
      <c r="AX389" s="98"/>
      <c r="AY389" s="98"/>
      <c r="AZ389" s="98"/>
      <c r="BA389" s="98"/>
      <c r="BB389" s="98"/>
      <c r="BC389" s="98"/>
      <c r="BD389" s="98"/>
      <c r="BE389" s="98"/>
      <c r="BF389" s="98"/>
      <c r="BG389" s="98"/>
    </row>
    <row r="390" spans="1:59" hidden="1" x14ac:dyDescent="0.25">
      <c r="A390" s="74">
        <v>4221</v>
      </c>
      <c r="B390" s="75"/>
      <c r="C390" s="76"/>
      <c r="D390" s="31" t="s">
        <v>113</v>
      </c>
      <c r="E390" s="12">
        <v>15492.07</v>
      </c>
      <c r="F390" s="12">
        <v>0</v>
      </c>
      <c r="G390" s="12">
        <f>3424+437.63+4056.25</f>
        <v>7917.88</v>
      </c>
      <c r="H390" s="12">
        <f t="shared" si="165"/>
        <v>7917.88</v>
      </c>
      <c r="I390" s="12">
        <f t="shared" si="166"/>
        <v>7917.88</v>
      </c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91"/>
      <c r="BD390" s="91"/>
      <c r="BE390" s="91"/>
      <c r="BF390" s="91"/>
      <c r="BG390" s="91"/>
    </row>
    <row r="391" spans="1:59" hidden="1" x14ac:dyDescent="0.25">
      <c r="A391" s="74">
        <v>4222</v>
      </c>
      <c r="B391" s="75"/>
      <c r="C391" s="76"/>
      <c r="D391" s="31" t="s">
        <v>114</v>
      </c>
      <c r="E391" s="12">
        <v>0</v>
      </c>
      <c r="F391" s="12">
        <v>0</v>
      </c>
      <c r="G391" s="12">
        <v>0</v>
      </c>
      <c r="H391" s="12">
        <f t="shared" si="165"/>
        <v>0</v>
      </c>
      <c r="I391" s="12">
        <f t="shared" si="166"/>
        <v>0</v>
      </c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91"/>
      <c r="BD391" s="91"/>
      <c r="BE391" s="91"/>
      <c r="BF391" s="91"/>
      <c r="BG391" s="91"/>
    </row>
    <row r="392" spans="1:59" hidden="1" x14ac:dyDescent="0.25">
      <c r="A392" s="74">
        <v>4223</v>
      </c>
      <c r="B392" s="75"/>
      <c r="C392" s="76"/>
      <c r="D392" s="31" t="s">
        <v>115</v>
      </c>
      <c r="E392" s="12">
        <v>4458.96</v>
      </c>
      <c r="F392" s="12">
        <v>1725.3965093901386</v>
      </c>
      <c r="G392" s="12">
        <v>1234.4000000000001</v>
      </c>
      <c r="H392" s="12">
        <f t="shared" si="165"/>
        <v>1234.4000000000001</v>
      </c>
      <c r="I392" s="12">
        <f t="shared" si="166"/>
        <v>1234.4000000000001</v>
      </c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  <c r="AY392" s="91"/>
      <c r="AZ392" s="91"/>
      <c r="BA392" s="91"/>
      <c r="BB392" s="91"/>
      <c r="BC392" s="91"/>
      <c r="BD392" s="91"/>
      <c r="BE392" s="91"/>
      <c r="BF392" s="91"/>
      <c r="BG392" s="91"/>
    </row>
    <row r="393" spans="1:59" hidden="1" x14ac:dyDescent="0.25">
      <c r="A393" s="74">
        <v>4226</v>
      </c>
      <c r="B393" s="75"/>
      <c r="C393" s="76"/>
      <c r="D393" s="31" t="s">
        <v>116</v>
      </c>
      <c r="E393" s="12">
        <v>0</v>
      </c>
      <c r="F393" s="12">
        <v>0</v>
      </c>
      <c r="G393" s="12">
        <v>0</v>
      </c>
      <c r="H393" s="12">
        <f t="shared" si="165"/>
        <v>0</v>
      </c>
      <c r="I393" s="12">
        <f t="shared" si="166"/>
        <v>0</v>
      </c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91"/>
      <c r="BD393" s="91"/>
      <c r="BE393" s="91"/>
      <c r="BF393" s="91"/>
      <c r="BG393" s="91"/>
    </row>
    <row r="394" spans="1:59" ht="24" hidden="1" x14ac:dyDescent="0.25">
      <c r="A394" s="74">
        <v>4227</v>
      </c>
      <c r="B394" s="75"/>
      <c r="C394" s="76"/>
      <c r="D394" s="31" t="s">
        <v>117</v>
      </c>
      <c r="E394" s="12">
        <v>1770.65</v>
      </c>
      <c r="F394" s="12">
        <v>3981.69</v>
      </c>
      <c r="G394" s="12">
        <v>2177.54</v>
      </c>
      <c r="H394" s="12">
        <f t="shared" si="165"/>
        <v>2177.54</v>
      </c>
      <c r="I394" s="12">
        <f t="shared" si="166"/>
        <v>2177.54</v>
      </c>
      <c r="J394" s="91"/>
      <c r="K394" s="99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  <c r="AY394" s="91"/>
      <c r="AZ394" s="91"/>
      <c r="BA394" s="91"/>
      <c r="BB394" s="91"/>
      <c r="BC394" s="91"/>
      <c r="BD394" s="91"/>
      <c r="BE394" s="91"/>
      <c r="BF394" s="91"/>
      <c r="BG394" s="91"/>
    </row>
    <row r="395" spans="1:59" ht="24" hidden="1" x14ac:dyDescent="0.25">
      <c r="A395" s="35">
        <v>424</v>
      </c>
      <c r="B395" s="72"/>
      <c r="C395" s="73"/>
      <c r="D395" s="30" t="s">
        <v>118</v>
      </c>
      <c r="E395" s="10">
        <f>E396</f>
        <v>929.06</v>
      </c>
      <c r="F395" s="10">
        <f t="shared" ref="F395:G395" si="187">F396</f>
        <v>0</v>
      </c>
      <c r="G395" s="10">
        <f t="shared" si="187"/>
        <v>929.06</v>
      </c>
      <c r="H395" s="10">
        <f t="shared" si="165"/>
        <v>929.06</v>
      </c>
      <c r="I395" s="10">
        <f t="shared" si="166"/>
        <v>929.06</v>
      </c>
      <c r="J395" s="98"/>
      <c r="K395" s="98"/>
      <c r="L395" s="104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  <c r="AN395" s="98"/>
      <c r="AO395" s="98"/>
      <c r="AP395" s="98"/>
      <c r="AQ395" s="98"/>
      <c r="AR395" s="98"/>
      <c r="AS395" s="98"/>
      <c r="AT395" s="98"/>
      <c r="AU395" s="98"/>
      <c r="AV395" s="98"/>
      <c r="AW395" s="98"/>
      <c r="AX395" s="98"/>
      <c r="AY395" s="98"/>
      <c r="AZ395" s="98"/>
      <c r="BA395" s="98"/>
      <c r="BB395" s="98"/>
      <c r="BC395" s="98"/>
      <c r="BD395" s="98"/>
      <c r="BE395" s="98"/>
      <c r="BF395" s="98"/>
      <c r="BG395" s="98"/>
    </row>
    <row r="396" spans="1:59" hidden="1" x14ac:dyDescent="0.25">
      <c r="A396" s="74">
        <v>4241</v>
      </c>
      <c r="B396" s="75"/>
      <c r="C396" s="76"/>
      <c r="D396" s="31" t="s">
        <v>119</v>
      </c>
      <c r="E396" s="12">
        <v>929.06</v>
      </c>
      <c r="F396" s="12">
        <v>0</v>
      </c>
      <c r="G396" s="12">
        <v>929.06</v>
      </c>
      <c r="H396" s="12">
        <f t="shared" si="165"/>
        <v>929.06</v>
      </c>
      <c r="I396" s="12">
        <f t="shared" si="166"/>
        <v>929.06</v>
      </c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1"/>
      <c r="AQ396" s="91"/>
      <c r="AR396" s="91"/>
      <c r="AS396" s="91"/>
      <c r="AT396" s="91"/>
      <c r="AU396" s="91"/>
      <c r="AV396" s="91"/>
      <c r="AW396" s="91"/>
      <c r="AX396" s="91"/>
      <c r="AY396" s="91"/>
      <c r="AZ396" s="91"/>
      <c r="BA396" s="91"/>
      <c r="BB396" s="91"/>
      <c r="BC396" s="91"/>
      <c r="BD396" s="91"/>
      <c r="BE396" s="91"/>
      <c r="BF396" s="91"/>
      <c r="BG396" s="91"/>
    </row>
    <row r="397" spans="1:59" ht="25.5" x14ac:dyDescent="0.25">
      <c r="A397" s="367" t="s">
        <v>182</v>
      </c>
      <c r="B397" s="367"/>
      <c r="C397" s="367"/>
      <c r="D397" s="300" t="s">
        <v>196</v>
      </c>
      <c r="E397" s="301">
        <f>E399+E406</f>
        <v>2725.9700000000003</v>
      </c>
      <c r="F397" s="301">
        <f>F399+F406</f>
        <v>17386.687902316011</v>
      </c>
      <c r="G397" s="301">
        <f t="shared" ref="G397" si="188">G399+G406</f>
        <v>6598.03</v>
      </c>
      <c r="H397" s="301">
        <f t="shared" si="165"/>
        <v>6598.03</v>
      </c>
      <c r="I397" s="301">
        <f t="shared" si="166"/>
        <v>6598.03</v>
      </c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</row>
    <row r="398" spans="1:59" x14ac:dyDescent="0.25">
      <c r="A398" s="366" t="s">
        <v>197</v>
      </c>
      <c r="B398" s="366"/>
      <c r="C398" s="366"/>
      <c r="D398" s="54" t="s">
        <v>32</v>
      </c>
      <c r="E398" s="14">
        <f>E399</f>
        <v>1740.95</v>
      </c>
      <c r="F398" s="14">
        <f t="shared" ref="F398:G399" si="189">F399</f>
        <v>2919.9017851217732</v>
      </c>
      <c r="G398" s="14">
        <f t="shared" si="189"/>
        <v>800</v>
      </c>
      <c r="H398" s="14">
        <f t="shared" si="165"/>
        <v>800</v>
      </c>
      <c r="I398" s="14">
        <f t="shared" si="166"/>
        <v>800</v>
      </c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</row>
    <row r="399" spans="1:59" x14ac:dyDescent="0.25">
      <c r="A399" s="62">
        <v>3</v>
      </c>
      <c r="B399" s="70"/>
      <c r="C399" s="71"/>
      <c r="D399" s="77" t="s">
        <v>53</v>
      </c>
      <c r="E399" s="6">
        <f>E400</f>
        <v>1740.95</v>
      </c>
      <c r="F399" s="6">
        <f t="shared" si="189"/>
        <v>2919.9017851217732</v>
      </c>
      <c r="G399" s="6">
        <f t="shared" si="189"/>
        <v>800</v>
      </c>
      <c r="H399" s="6">
        <f t="shared" si="165"/>
        <v>800</v>
      </c>
      <c r="I399" s="6">
        <f t="shared" si="166"/>
        <v>800</v>
      </c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  <c r="AR399" s="96"/>
      <c r="AS399" s="96"/>
      <c r="AT399" s="96"/>
      <c r="AU399" s="96"/>
      <c r="AV399" s="96"/>
      <c r="AW399" s="96"/>
      <c r="AX399" s="96"/>
      <c r="AY399" s="96"/>
      <c r="AZ399" s="96"/>
      <c r="BA399" s="96"/>
      <c r="BB399" s="96"/>
      <c r="BC399" s="96"/>
      <c r="BD399" s="96"/>
      <c r="BE399" s="96"/>
      <c r="BF399" s="96"/>
      <c r="BG399" s="96"/>
    </row>
    <row r="400" spans="1:59" s="91" customFormat="1" x14ac:dyDescent="0.25">
      <c r="A400" s="281">
        <v>32</v>
      </c>
      <c r="B400" s="285"/>
      <c r="C400" s="286"/>
      <c r="D400" s="287" t="s">
        <v>63</v>
      </c>
      <c r="E400" s="212">
        <f>E401+E403</f>
        <v>1740.95</v>
      </c>
      <c r="F400" s="212">
        <f>F401+F403</f>
        <v>2919.9017851217732</v>
      </c>
      <c r="G400" s="212">
        <f t="shared" ref="G400" si="190">G401+G403</f>
        <v>800</v>
      </c>
      <c r="H400" s="212">
        <f t="shared" si="165"/>
        <v>800</v>
      </c>
      <c r="I400" s="212">
        <f t="shared" si="166"/>
        <v>800</v>
      </c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</row>
    <row r="401" spans="1:59" hidden="1" x14ac:dyDescent="0.25">
      <c r="A401" s="35">
        <v>322</v>
      </c>
      <c r="B401" s="72"/>
      <c r="C401" s="73"/>
      <c r="D401" s="30" t="s">
        <v>69</v>
      </c>
      <c r="E401" s="10">
        <f>E402</f>
        <v>504.31</v>
      </c>
      <c r="F401" s="10">
        <f t="shared" ref="F401:G401" si="191">F402</f>
        <v>265.44561682925212</v>
      </c>
      <c r="G401" s="10">
        <f t="shared" si="191"/>
        <v>300</v>
      </c>
      <c r="H401" s="10">
        <f t="shared" si="165"/>
        <v>300</v>
      </c>
      <c r="I401" s="10">
        <f t="shared" si="166"/>
        <v>300</v>
      </c>
      <c r="J401" s="98"/>
      <c r="K401" s="98"/>
      <c r="L401" s="98"/>
      <c r="M401" s="104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/>
      <c r="AV401" s="98"/>
      <c r="AW401" s="98"/>
      <c r="AX401" s="98"/>
      <c r="AY401" s="98"/>
      <c r="AZ401" s="98"/>
      <c r="BA401" s="98"/>
      <c r="BB401" s="98"/>
      <c r="BC401" s="98"/>
      <c r="BD401" s="98"/>
      <c r="BE401" s="98"/>
      <c r="BF401" s="98"/>
      <c r="BG401" s="98"/>
    </row>
    <row r="402" spans="1:59" ht="24" hidden="1" x14ac:dyDescent="0.25">
      <c r="A402" s="74">
        <v>3224</v>
      </c>
      <c r="B402" s="75"/>
      <c r="C402" s="76"/>
      <c r="D402" s="31" t="s">
        <v>73</v>
      </c>
      <c r="E402" s="12">
        <v>504.31</v>
      </c>
      <c r="F402" s="12">
        <v>265.44561682925212</v>
      </c>
      <c r="G402" s="12">
        <v>300</v>
      </c>
      <c r="H402" s="12">
        <f t="shared" si="165"/>
        <v>300</v>
      </c>
      <c r="I402" s="12">
        <f t="shared" si="166"/>
        <v>300</v>
      </c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91"/>
      <c r="AT402" s="91"/>
      <c r="AU402" s="91"/>
      <c r="AV402" s="91"/>
      <c r="AW402" s="91"/>
      <c r="AX402" s="91"/>
      <c r="AY402" s="91"/>
      <c r="AZ402" s="91"/>
      <c r="BA402" s="91"/>
      <c r="BB402" s="91"/>
      <c r="BC402" s="91"/>
      <c r="BD402" s="91"/>
      <c r="BE402" s="91"/>
      <c r="BF402" s="91"/>
      <c r="BG402" s="91"/>
    </row>
    <row r="403" spans="1:59" hidden="1" x14ac:dyDescent="0.25">
      <c r="A403" s="35">
        <v>323</v>
      </c>
      <c r="B403" s="72"/>
      <c r="C403" s="73"/>
      <c r="D403" s="30" t="s">
        <v>76</v>
      </c>
      <c r="E403" s="10">
        <f>E404</f>
        <v>1236.6400000000001</v>
      </c>
      <c r="F403" s="10">
        <f t="shared" ref="F403:G403" si="192">F404</f>
        <v>2654.4561682925209</v>
      </c>
      <c r="G403" s="10">
        <f t="shared" si="192"/>
        <v>500</v>
      </c>
      <c r="H403" s="10">
        <f t="shared" si="165"/>
        <v>500</v>
      </c>
      <c r="I403" s="10">
        <f t="shared" si="166"/>
        <v>500</v>
      </c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/>
      <c r="AV403" s="98"/>
      <c r="AW403" s="98"/>
      <c r="AX403" s="98"/>
      <c r="AY403" s="98"/>
      <c r="AZ403" s="98"/>
      <c r="BA403" s="98"/>
      <c r="BB403" s="98"/>
      <c r="BC403" s="98"/>
      <c r="BD403" s="98"/>
      <c r="BE403" s="98"/>
      <c r="BF403" s="98"/>
      <c r="BG403" s="98"/>
    </row>
    <row r="404" spans="1:59" ht="24" hidden="1" x14ac:dyDescent="0.25">
      <c r="A404" s="74">
        <v>3232</v>
      </c>
      <c r="B404" s="75"/>
      <c r="C404" s="76"/>
      <c r="D404" s="31" t="s">
        <v>78</v>
      </c>
      <c r="E404" s="12">
        <v>1236.6400000000001</v>
      </c>
      <c r="F404" s="12">
        <v>2654.4561682925209</v>
      </c>
      <c r="G404" s="12">
        <v>500</v>
      </c>
      <c r="H404" s="12">
        <f t="shared" si="165"/>
        <v>500</v>
      </c>
      <c r="I404" s="12">
        <f t="shared" si="166"/>
        <v>500</v>
      </c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  <c r="AP404" s="91"/>
      <c r="AQ404" s="91"/>
      <c r="AR404" s="91"/>
      <c r="AS404" s="91"/>
      <c r="AT404" s="91"/>
      <c r="AU404" s="91"/>
      <c r="AV404" s="91"/>
      <c r="AW404" s="91"/>
      <c r="AX404" s="91"/>
      <c r="AY404" s="91"/>
      <c r="AZ404" s="91"/>
      <c r="BA404" s="91"/>
      <c r="BB404" s="91"/>
      <c r="BC404" s="91"/>
      <c r="BD404" s="91"/>
      <c r="BE404" s="91"/>
      <c r="BF404" s="91"/>
      <c r="BG404" s="91"/>
    </row>
    <row r="405" spans="1:59" x14ac:dyDescent="0.25">
      <c r="A405" s="366" t="s">
        <v>188</v>
      </c>
      <c r="B405" s="366"/>
      <c r="C405" s="366"/>
      <c r="D405" s="54" t="s">
        <v>25</v>
      </c>
      <c r="E405" s="14">
        <f>E406</f>
        <v>985.02</v>
      </c>
      <c r="F405" s="14">
        <f t="shared" ref="F405:G406" si="193">F406</f>
        <v>14466.786117194239</v>
      </c>
      <c r="G405" s="14">
        <f t="shared" si="193"/>
        <v>5798.03</v>
      </c>
      <c r="H405" s="14">
        <f t="shared" si="165"/>
        <v>5798.03</v>
      </c>
      <c r="I405" s="14">
        <f t="shared" si="166"/>
        <v>5798.03</v>
      </c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</row>
    <row r="406" spans="1:59" x14ac:dyDescent="0.25">
      <c r="A406" s="62">
        <v>3</v>
      </c>
      <c r="B406" s="87"/>
      <c r="C406" s="88"/>
      <c r="D406" s="77" t="s">
        <v>53</v>
      </c>
      <c r="E406" s="6">
        <f>E407</f>
        <v>985.02</v>
      </c>
      <c r="F406" s="6">
        <f t="shared" si="193"/>
        <v>14466.786117194239</v>
      </c>
      <c r="G406" s="6">
        <f t="shared" si="193"/>
        <v>5798.03</v>
      </c>
      <c r="H406" s="6">
        <f t="shared" si="165"/>
        <v>5798.03</v>
      </c>
      <c r="I406" s="6">
        <f t="shared" si="166"/>
        <v>5798.03</v>
      </c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  <c r="AR406" s="96"/>
      <c r="AS406" s="96"/>
      <c r="AT406" s="96"/>
      <c r="AU406" s="96"/>
      <c r="AV406" s="96"/>
      <c r="AW406" s="96"/>
      <c r="AX406" s="96"/>
      <c r="AY406" s="96"/>
      <c r="AZ406" s="96"/>
      <c r="BA406" s="96"/>
      <c r="BB406" s="96"/>
      <c r="BC406" s="96"/>
      <c r="BD406" s="96"/>
      <c r="BE406" s="96"/>
      <c r="BF406" s="96"/>
      <c r="BG406" s="96"/>
    </row>
    <row r="407" spans="1:59" s="91" customFormat="1" x14ac:dyDescent="0.25">
      <c r="A407" s="281">
        <v>32</v>
      </c>
      <c r="B407" s="294"/>
      <c r="C407" s="295"/>
      <c r="D407" s="287" t="s">
        <v>63</v>
      </c>
      <c r="E407" s="212">
        <f>E408+E410</f>
        <v>985.02</v>
      </c>
      <c r="F407" s="212">
        <f t="shared" ref="F407:G407" si="194">F408+F410</f>
        <v>14466.786117194239</v>
      </c>
      <c r="G407" s="212">
        <f t="shared" si="194"/>
        <v>5798.03</v>
      </c>
      <c r="H407" s="212">
        <f t="shared" si="165"/>
        <v>5798.03</v>
      </c>
      <c r="I407" s="212">
        <f t="shared" si="166"/>
        <v>5798.03</v>
      </c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  <c r="AJ407" s="97"/>
      <c r="AK407" s="97"/>
      <c r="AL407" s="97"/>
      <c r="AM407" s="97"/>
      <c r="AN407" s="97"/>
      <c r="AO407" s="97"/>
      <c r="AP407" s="97"/>
      <c r="AQ407" s="97"/>
      <c r="AR407" s="97"/>
      <c r="AS407" s="97"/>
      <c r="AT407" s="97"/>
      <c r="AU407" s="97"/>
      <c r="AV407" s="97"/>
      <c r="AW407" s="97"/>
      <c r="AX407" s="97"/>
      <c r="AY407" s="97"/>
      <c r="AZ407" s="97"/>
      <c r="BA407" s="97"/>
      <c r="BB407" s="97"/>
      <c r="BC407" s="97"/>
      <c r="BD407" s="97"/>
      <c r="BE407" s="97"/>
      <c r="BF407" s="97"/>
      <c r="BG407" s="97"/>
    </row>
    <row r="408" spans="1:59" hidden="1" x14ac:dyDescent="0.25">
      <c r="A408" s="35">
        <v>322</v>
      </c>
      <c r="B408" s="57"/>
      <c r="C408" s="58"/>
      <c r="D408" s="30" t="s">
        <v>69</v>
      </c>
      <c r="E408" s="10">
        <f>E409</f>
        <v>985.02</v>
      </c>
      <c r="F408" s="10">
        <f t="shared" ref="F408:G408" si="195">F409</f>
        <v>1194.5052757316344</v>
      </c>
      <c r="G408" s="10">
        <f t="shared" si="195"/>
        <v>232.5</v>
      </c>
      <c r="H408" s="10">
        <f t="shared" si="165"/>
        <v>232.5</v>
      </c>
      <c r="I408" s="10">
        <f t="shared" si="166"/>
        <v>232.5</v>
      </c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  <c r="BC408" s="98"/>
      <c r="BD408" s="98"/>
      <c r="BE408" s="98"/>
      <c r="BF408" s="98"/>
      <c r="BG408" s="98"/>
    </row>
    <row r="409" spans="1:59" ht="24" hidden="1" x14ac:dyDescent="0.25">
      <c r="A409" s="74">
        <v>3224</v>
      </c>
      <c r="B409" s="60"/>
      <c r="C409" s="61"/>
      <c r="D409" s="31" t="s">
        <v>73</v>
      </c>
      <c r="E409" s="12">
        <v>985.02</v>
      </c>
      <c r="F409" s="12">
        <v>1194.5052757316344</v>
      </c>
      <c r="G409" s="12">
        <v>232.5</v>
      </c>
      <c r="H409" s="12">
        <f t="shared" ref="H409:H464" si="196">G409</f>
        <v>232.5</v>
      </c>
      <c r="I409" s="12">
        <f t="shared" ref="I409:I464" si="197">G409</f>
        <v>232.5</v>
      </c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  <c r="AP409" s="91"/>
      <c r="AQ409" s="91"/>
      <c r="AR409" s="91"/>
      <c r="AS409" s="91"/>
      <c r="AT409" s="91"/>
      <c r="AU409" s="91"/>
      <c r="AV409" s="91"/>
      <c r="AW409" s="91"/>
      <c r="AX409" s="91"/>
      <c r="AY409" s="91"/>
      <c r="AZ409" s="91"/>
      <c r="BA409" s="91"/>
      <c r="BB409" s="91"/>
      <c r="BC409" s="91"/>
      <c r="BD409" s="91"/>
      <c r="BE409" s="91"/>
      <c r="BF409" s="91"/>
      <c r="BG409" s="91"/>
    </row>
    <row r="410" spans="1:59" hidden="1" x14ac:dyDescent="0.25">
      <c r="A410" s="35">
        <v>323</v>
      </c>
      <c r="B410" s="57"/>
      <c r="C410" s="58"/>
      <c r="D410" s="30" t="s">
        <v>76</v>
      </c>
      <c r="E410" s="10">
        <f>E411</f>
        <v>0</v>
      </c>
      <c r="F410" s="10">
        <f t="shared" ref="F410:G410" si="198">F411</f>
        <v>13272.280841462605</v>
      </c>
      <c r="G410" s="10">
        <f t="shared" si="198"/>
        <v>5565.53</v>
      </c>
      <c r="H410" s="10">
        <f t="shared" si="196"/>
        <v>5565.53</v>
      </c>
      <c r="I410" s="10">
        <f t="shared" si="197"/>
        <v>5565.53</v>
      </c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  <c r="BC410" s="98"/>
      <c r="BD410" s="98"/>
      <c r="BE410" s="98"/>
      <c r="BF410" s="98"/>
      <c r="BG410" s="98"/>
    </row>
    <row r="411" spans="1:59" ht="24" hidden="1" x14ac:dyDescent="0.25">
      <c r="A411" s="74">
        <v>3232</v>
      </c>
      <c r="B411" s="60"/>
      <c r="C411" s="61"/>
      <c r="D411" s="31" t="s">
        <v>78</v>
      </c>
      <c r="E411" s="12">
        <v>0</v>
      </c>
      <c r="F411" s="12">
        <v>13272.280841462605</v>
      </c>
      <c r="G411" s="12">
        <v>5565.53</v>
      </c>
      <c r="H411" s="12">
        <f t="shared" si="196"/>
        <v>5565.53</v>
      </c>
      <c r="I411" s="12">
        <f t="shared" si="197"/>
        <v>5565.53</v>
      </c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  <c r="AP411" s="91"/>
      <c r="AQ411" s="91"/>
      <c r="AR411" s="91"/>
      <c r="AS411" s="91"/>
      <c r="AT411" s="91"/>
      <c r="AU411" s="91"/>
      <c r="AV411" s="91"/>
      <c r="AW411" s="91"/>
      <c r="AX411" s="91"/>
      <c r="AY411" s="91"/>
      <c r="AZ411" s="91"/>
      <c r="BA411" s="91"/>
      <c r="BB411" s="91"/>
      <c r="BC411" s="91"/>
      <c r="BD411" s="91"/>
      <c r="BE411" s="91"/>
      <c r="BF411" s="91"/>
      <c r="BG411" s="91"/>
    </row>
    <row r="412" spans="1:59" x14ac:dyDescent="0.25">
      <c r="A412" s="367" t="s">
        <v>198</v>
      </c>
      <c r="B412" s="367"/>
      <c r="C412" s="367"/>
      <c r="D412" s="300" t="s">
        <v>199</v>
      </c>
      <c r="E412" s="301">
        <f>E413+E429</f>
        <v>67033.7</v>
      </c>
      <c r="F412" s="301">
        <f t="shared" ref="F412:I412" si="199">F413+F429</f>
        <v>53089.123365850421</v>
      </c>
      <c r="G412" s="301">
        <f t="shared" si="199"/>
        <v>55000</v>
      </c>
      <c r="H412" s="301">
        <f t="shared" si="199"/>
        <v>55000</v>
      </c>
      <c r="I412" s="301">
        <f t="shared" si="199"/>
        <v>55000</v>
      </c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  <c r="AV412" s="100"/>
      <c r="AW412" s="100"/>
      <c r="AX412" s="100"/>
      <c r="AY412" s="100"/>
      <c r="AZ412" s="100"/>
      <c r="BA412" s="100"/>
      <c r="BB412" s="100"/>
      <c r="BC412" s="100"/>
      <c r="BD412" s="100"/>
      <c r="BE412" s="100"/>
      <c r="BF412" s="100"/>
      <c r="BG412" s="100"/>
    </row>
    <row r="413" spans="1:59" x14ac:dyDescent="0.25">
      <c r="A413" s="366" t="s">
        <v>200</v>
      </c>
      <c r="B413" s="366"/>
      <c r="C413" s="366"/>
      <c r="D413" s="54" t="s">
        <v>290</v>
      </c>
      <c r="E413" s="14">
        <f>E414</f>
        <v>54898.95</v>
      </c>
      <c r="F413" s="14">
        <f t="shared" ref="F413:I413" si="200">F414</f>
        <v>53089.123365850421</v>
      </c>
      <c r="G413" s="14">
        <f t="shared" si="200"/>
        <v>55000</v>
      </c>
      <c r="H413" s="14">
        <f t="shared" si="200"/>
        <v>0</v>
      </c>
      <c r="I413" s="14">
        <f t="shared" si="200"/>
        <v>0</v>
      </c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</row>
    <row r="414" spans="1:59" x14ac:dyDescent="0.25">
      <c r="A414" s="62" t="s">
        <v>160</v>
      </c>
      <c r="B414" s="87"/>
      <c r="C414" s="88"/>
      <c r="D414" s="77" t="s">
        <v>53</v>
      </c>
      <c r="E414" s="6">
        <f>E415</f>
        <v>54898.95</v>
      </c>
      <c r="F414" s="6">
        <f t="shared" ref="F414:I414" si="201">F415</f>
        <v>53089.123365850421</v>
      </c>
      <c r="G414" s="6">
        <f t="shared" si="201"/>
        <v>55000</v>
      </c>
      <c r="H414" s="6">
        <f t="shared" si="201"/>
        <v>0</v>
      </c>
      <c r="I414" s="6">
        <f t="shared" si="201"/>
        <v>0</v>
      </c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  <c r="AR414" s="96"/>
      <c r="AS414" s="96"/>
      <c r="AT414" s="96"/>
      <c r="AU414" s="96"/>
      <c r="AV414" s="96"/>
      <c r="AW414" s="96"/>
      <c r="AX414" s="96"/>
      <c r="AY414" s="96"/>
      <c r="AZ414" s="96"/>
      <c r="BA414" s="96"/>
      <c r="BB414" s="96"/>
      <c r="BC414" s="96"/>
      <c r="BD414" s="96"/>
      <c r="BE414" s="96"/>
      <c r="BF414" s="96"/>
      <c r="BG414" s="96"/>
    </row>
    <row r="415" spans="1:59" s="91" customFormat="1" x14ac:dyDescent="0.25">
      <c r="A415" s="281" t="s">
        <v>161</v>
      </c>
      <c r="B415" s="294"/>
      <c r="C415" s="295"/>
      <c r="D415" s="287" t="s">
        <v>63</v>
      </c>
      <c r="E415" s="212">
        <f>E416+E419+E422+E424+E426</f>
        <v>54898.95</v>
      </c>
      <c r="F415" s="212">
        <f t="shared" ref="F415:I415" si="202">F416+F419+F422+F424+F426</f>
        <v>53089.123365850421</v>
      </c>
      <c r="G415" s="212">
        <f t="shared" si="202"/>
        <v>55000</v>
      </c>
      <c r="H415" s="212">
        <f t="shared" si="202"/>
        <v>0</v>
      </c>
      <c r="I415" s="212">
        <f t="shared" si="202"/>
        <v>0</v>
      </c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</row>
    <row r="416" spans="1:59" hidden="1" x14ac:dyDescent="0.25">
      <c r="A416" s="56" t="s">
        <v>201</v>
      </c>
      <c r="B416" s="57"/>
      <c r="C416" s="58"/>
      <c r="D416" s="30" t="s">
        <v>64</v>
      </c>
      <c r="E416" s="10">
        <f>SUM(E417:E418)</f>
        <v>17700.89</v>
      </c>
      <c r="F416" s="10">
        <f t="shared" ref="F416:I416" si="203">SUM(F417:F418)</f>
        <v>13272.280841462605</v>
      </c>
      <c r="G416" s="10">
        <f t="shared" si="203"/>
        <v>40000</v>
      </c>
      <c r="H416" s="10">
        <f t="shared" si="203"/>
        <v>0</v>
      </c>
      <c r="I416" s="10">
        <f t="shared" si="203"/>
        <v>0</v>
      </c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  <c r="BC416" s="98"/>
      <c r="BD416" s="98"/>
      <c r="BE416" s="98"/>
      <c r="BF416" s="98"/>
      <c r="BG416" s="98"/>
    </row>
    <row r="417" spans="1:59" hidden="1" x14ac:dyDescent="0.25">
      <c r="A417" s="59" t="s">
        <v>97</v>
      </c>
      <c r="B417" s="60"/>
      <c r="C417" s="61"/>
      <c r="D417" s="31" t="s">
        <v>65</v>
      </c>
      <c r="E417" s="12">
        <v>17700.89</v>
      </c>
      <c r="F417" s="12">
        <v>13272.280841462605</v>
      </c>
      <c r="G417" s="12">
        <v>0</v>
      </c>
      <c r="H417" s="12">
        <f t="shared" si="196"/>
        <v>0</v>
      </c>
      <c r="I417" s="12">
        <f t="shared" si="197"/>
        <v>0</v>
      </c>
      <c r="J417" s="91"/>
      <c r="K417" s="91"/>
      <c r="L417" s="99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  <c r="AP417" s="91"/>
      <c r="AQ417" s="91"/>
      <c r="AR417" s="91"/>
      <c r="AS417" s="91"/>
      <c r="AT417" s="91"/>
      <c r="AU417" s="91"/>
      <c r="AV417" s="91"/>
      <c r="AW417" s="91"/>
      <c r="AX417" s="91"/>
      <c r="AY417" s="91"/>
      <c r="AZ417" s="91"/>
      <c r="BA417" s="91"/>
      <c r="BB417" s="91"/>
      <c r="BC417" s="91"/>
      <c r="BD417" s="91"/>
      <c r="BE417" s="91"/>
      <c r="BF417" s="91"/>
      <c r="BG417" s="91"/>
    </row>
    <row r="418" spans="1:59" hidden="1" x14ac:dyDescent="0.25">
      <c r="A418" s="59" t="s">
        <v>98</v>
      </c>
      <c r="B418" s="60"/>
      <c r="C418" s="61"/>
      <c r="D418" s="31" t="s">
        <v>67</v>
      </c>
      <c r="E418" s="12">
        <v>0</v>
      </c>
      <c r="F418" s="12">
        <v>0</v>
      </c>
      <c r="G418" s="12">
        <v>40000</v>
      </c>
      <c r="H418" s="12">
        <v>0</v>
      </c>
      <c r="I418" s="12">
        <v>0</v>
      </c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1"/>
      <c r="AR418" s="91"/>
      <c r="AS418" s="91"/>
      <c r="AT418" s="91"/>
      <c r="AU418" s="91"/>
      <c r="AV418" s="91"/>
      <c r="AW418" s="91"/>
      <c r="AX418" s="91"/>
      <c r="AY418" s="91"/>
      <c r="AZ418" s="91"/>
      <c r="BA418" s="91"/>
      <c r="BB418" s="91"/>
      <c r="BC418" s="91"/>
      <c r="BD418" s="91"/>
      <c r="BE418" s="91"/>
      <c r="BF418" s="91"/>
      <c r="BG418" s="91"/>
    </row>
    <row r="419" spans="1:59" hidden="1" x14ac:dyDescent="0.25">
      <c r="A419" s="56" t="s">
        <v>202</v>
      </c>
      <c r="B419" s="57"/>
      <c r="C419" s="58"/>
      <c r="D419" s="30" t="s">
        <v>69</v>
      </c>
      <c r="E419" s="10">
        <f>SUM(E420:E421)</f>
        <v>0</v>
      </c>
      <c r="F419" s="10">
        <f t="shared" ref="F419" si="204">F420</f>
        <v>0</v>
      </c>
      <c r="G419" s="10">
        <f>G420+G421</f>
        <v>1000</v>
      </c>
      <c r="H419" s="10">
        <f t="shared" ref="H419:I419" si="205">H420+H421</f>
        <v>0</v>
      </c>
      <c r="I419" s="10">
        <f t="shared" si="205"/>
        <v>0</v>
      </c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  <c r="BF419" s="98"/>
      <c r="BG419" s="98"/>
    </row>
    <row r="420" spans="1:59" ht="24" hidden="1" x14ac:dyDescent="0.25">
      <c r="A420" s="59" t="s">
        <v>203</v>
      </c>
      <c r="B420" s="60"/>
      <c r="C420" s="61"/>
      <c r="D420" s="31" t="s">
        <v>70</v>
      </c>
      <c r="E420" s="12">
        <v>0</v>
      </c>
      <c r="F420" s="12">
        <v>0</v>
      </c>
      <c r="G420" s="12">
        <v>0</v>
      </c>
      <c r="H420" s="12">
        <f t="shared" si="196"/>
        <v>0</v>
      </c>
      <c r="I420" s="12">
        <f t="shared" si="197"/>
        <v>0</v>
      </c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  <c r="AP420" s="91"/>
      <c r="AQ420" s="91"/>
      <c r="AR420" s="91"/>
      <c r="AS420" s="91"/>
      <c r="AT420" s="91"/>
      <c r="AU420" s="91"/>
      <c r="AV420" s="91"/>
      <c r="AW420" s="91"/>
      <c r="AX420" s="91"/>
      <c r="AY420" s="91"/>
      <c r="AZ420" s="91"/>
      <c r="BA420" s="91"/>
      <c r="BB420" s="91"/>
      <c r="BC420" s="91"/>
      <c r="BD420" s="91"/>
      <c r="BE420" s="91"/>
      <c r="BF420" s="91"/>
      <c r="BG420" s="91"/>
    </row>
    <row r="421" spans="1:59" hidden="1" x14ac:dyDescent="0.25">
      <c r="A421" s="59">
        <v>3225</v>
      </c>
      <c r="B421" s="60"/>
      <c r="C421" s="61"/>
      <c r="D421" s="31" t="s">
        <v>93</v>
      </c>
      <c r="E421" s="12"/>
      <c r="F421" s="12">
        <v>0</v>
      </c>
      <c r="G421" s="12">
        <v>1000</v>
      </c>
      <c r="H421" s="12">
        <v>0</v>
      </c>
      <c r="I421" s="12">
        <v>0</v>
      </c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  <c r="AP421" s="91"/>
      <c r="AQ421" s="91"/>
      <c r="AR421" s="91"/>
      <c r="AS421" s="91"/>
      <c r="AT421" s="91"/>
      <c r="AU421" s="91"/>
      <c r="AV421" s="91"/>
      <c r="AW421" s="91"/>
      <c r="AX421" s="91"/>
      <c r="AY421" s="91"/>
      <c r="AZ421" s="91"/>
      <c r="BA421" s="91"/>
      <c r="BB421" s="91"/>
      <c r="BC421" s="91"/>
      <c r="BD421" s="91"/>
      <c r="BE421" s="91"/>
      <c r="BF421" s="91"/>
      <c r="BG421" s="91"/>
    </row>
    <row r="422" spans="1:59" hidden="1" x14ac:dyDescent="0.25">
      <c r="A422" s="56" t="s">
        <v>204</v>
      </c>
      <c r="B422" s="57"/>
      <c r="C422" s="58"/>
      <c r="D422" s="30" t="s">
        <v>76</v>
      </c>
      <c r="E422" s="10">
        <f>E423</f>
        <v>0</v>
      </c>
      <c r="F422" s="10">
        <f t="shared" ref="F422:I422" si="206">F423</f>
        <v>0</v>
      </c>
      <c r="G422" s="10">
        <f t="shared" si="206"/>
        <v>0</v>
      </c>
      <c r="H422" s="10">
        <f t="shared" si="206"/>
        <v>0</v>
      </c>
      <c r="I422" s="10">
        <f t="shared" si="206"/>
        <v>0</v>
      </c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  <c r="BF422" s="98"/>
      <c r="BG422" s="98"/>
    </row>
    <row r="423" spans="1:59" hidden="1" x14ac:dyDescent="0.25">
      <c r="A423" s="59" t="s">
        <v>205</v>
      </c>
      <c r="B423" s="60"/>
      <c r="C423" s="61"/>
      <c r="D423" s="31" t="s">
        <v>77</v>
      </c>
      <c r="E423" s="12">
        <v>0</v>
      </c>
      <c r="F423" s="12">
        <v>0</v>
      </c>
      <c r="G423" s="12">
        <v>0</v>
      </c>
      <c r="H423" s="12">
        <f t="shared" si="196"/>
        <v>0</v>
      </c>
      <c r="I423" s="12">
        <f t="shared" si="197"/>
        <v>0</v>
      </c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  <c r="AP423" s="91"/>
      <c r="AQ423" s="91"/>
      <c r="AR423" s="91"/>
      <c r="AS423" s="91"/>
      <c r="AT423" s="91"/>
      <c r="AU423" s="91"/>
      <c r="AV423" s="91"/>
      <c r="AW423" s="91"/>
      <c r="AX423" s="91"/>
      <c r="AY423" s="91"/>
      <c r="AZ423" s="91"/>
      <c r="BA423" s="91"/>
      <c r="BB423" s="91"/>
      <c r="BC423" s="91"/>
      <c r="BD423" s="91"/>
      <c r="BE423" s="91"/>
      <c r="BF423" s="91"/>
      <c r="BG423" s="91"/>
    </row>
    <row r="424" spans="1:59" ht="24" hidden="1" x14ac:dyDescent="0.25">
      <c r="A424" s="56" t="s">
        <v>206</v>
      </c>
      <c r="B424" s="57"/>
      <c r="C424" s="58"/>
      <c r="D424" s="30" t="s">
        <v>207</v>
      </c>
      <c r="E424" s="10">
        <f>E425</f>
        <v>0</v>
      </c>
      <c r="F424" s="10">
        <f t="shared" ref="F424:I424" si="207">F425</f>
        <v>0</v>
      </c>
      <c r="G424" s="10">
        <f t="shared" si="207"/>
        <v>10000</v>
      </c>
      <c r="H424" s="10">
        <f t="shared" si="207"/>
        <v>0</v>
      </c>
      <c r="I424" s="10">
        <f t="shared" si="207"/>
        <v>0</v>
      </c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  <c r="BF424" s="98"/>
      <c r="BG424" s="98"/>
    </row>
    <row r="425" spans="1:59" ht="24" hidden="1" x14ac:dyDescent="0.25">
      <c r="A425" s="59" t="s">
        <v>208</v>
      </c>
      <c r="B425" s="60"/>
      <c r="C425" s="61"/>
      <c r="D425" s="31" t="s">
        <v>207</v>
      </c>
      <c r="E425" s="12">
        <v>0</v>
      </c>
      <c r="F425" s="12">
        <v>0</v>
      </c>
      <c r="G425" s="12">
        <v>10000</v>
      </c>
      <c r="H425" s="12">
        <v>0</v>
      </c>
      <c r="I425" s="12">
        <v>0</v>
      </c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  <c r="AP425" s="91"/>
      <c r="AQ425" s="91"/>
      <c r="AR425" s="91"/>
      <c r="AS425" s="91"/>
      <c r="AT425" s="91"/>
      <c r="AU425" s="91"/>
      <c r="AV425" s="91"/>
      <c r="AW425" s="91"/>
      <c r="AX425" s="91"/>
      <c r="AY425" s="91"/>
      <c r="AZ425" s="91"/>
      <c r="BA425" s="91"/>
      <c r="BB425" s="91"/>
      <c r="BC425" s="91"/>
      <c r="BD425" s="91"/>
      <c r="BE425" s="91"/>
      <c r="BF425" s="91"/>
      <c r="BG425" s="91"/>
    </row>
    <row r="426" spans="1:59" ht="24" hidden="1" x14ac:dyDescent="0.25">
      <c r="A426" s="56" t="s">
        <v>162</v>
      </c>
      <c r="B426" s="57"/>
      <c r="C426" s="58"/>
      <c r="D426" s="30" t="s">
        <v>86</v>
      </c>
      <c r="E426" s="10">
        <f>SUM(E427:E428)</f>
        <v>37198.06</v>
      </c>
      <c r="F426" s="10">
        <f t="shared" ref="F426:I426" si="208">SUM(F427:F428)</f>
        <v>39816.842524387816</v>
      </c>
      <c r="G426" s="10">
        <f t="shared" si="208"/>
        <v>4000</v>
      </c>
      <c r="H426" s="10">
        <f t="shared" si="208"/>
        <v>0</v>
      </c>
      <c r="I426" s="10">
        <f t="shared" si="208"/>
        <v>0</v>
      </c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</row>
    <row r="427" spans="1:59" hidden="1" x14ac:dyDescent="0.25">
      <c r="A427" s="59" t="s">
        <v>209</v>
      </c>
      <c r="B427" s="60"/>
      <c r="C427" s="61"/>
      <c r="D427" s="31" t="s">
        <v>88</v>
      </c>
      <c r="E427" s="12">
        <v>0</v>
      </c>
      <c r="F427" s="12">
        <v>0</v>
      </c>
      <c r="G427" s="12">
        <v>0</v>
      </c>
      <c r="H427" s="12">
        <f t="shared" si="196"/>
        <v>0</v>
      </c>
      <c r="I427" s="12">
        <f t="shared" si="197"/>
        <v>0</v>
      </c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  <c r="AP427" s="91"/>
      <c r="AQ427" s="91"/>
      <c r="AR427" s="91"/>
      <c r="AS427" s="91"/>
      <c r="AT427" s="91"/>
      <c r="AU427" s="91"/>
      <c r="AV427" s="91"/>
      <c r="AW427" s="91"/>
      <c r="AX427" s="91"/>
      <c r="AY427" s="91"/>
      <c r="AZ427" s="91"/>
      <c r="BA427" s="91"/>
      <c r="BB427" s="91"/>
      <c r="BC427" s="91"/>
      <c r="BD427" s="91"/>
      <c r="BE427" s="91"/>
      <c r="BF427" s="91"/>
      <c r="BG427" s="91"/>
    </row>
    <row r="428" spans="1:59" ht="24" hidden="1" x14ac:dyDescent="0.25">
      <c r="A428" s="59" t="s">
        <v>163</v>
      </c>
      <c r="B428" s="60"/>
      <c r="C428" s="61"/>
      <c r="D428" s="31" t="s">
        <v>86</v>
      </c>
      <c r="E428" s="12">
        <f>45452.53-8254.47</f>
        <v>37198.06</v>
      </c>
      <c r="F428" s="12">
        <v>39816.842524387816</v>
      </c>
      <c r="G428" s="12">
        <v>4000</v>
      </c>
      <c r="H428" s="12">
        <v>0</v>
      </c>
      <c r="I428" s="12">
        <v>0</v>
      </c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1"/>
      <c r="AR428" s="91"/>
      <c r="AS428" s="91"/>
      <c r="AT428" s="91"/>
      <c r="AU428" s="91"/>
      <c r="AV428" s="91"/>
      <c r="AW428" s="91"/>
      <c r="AX428" s="91"/>
      <c r="AY428" s="91"/>
      <c r="AZ428" s="91"/>
      <c r="BA428" s="91"/>
      <c r="BB428" s="91"/>
      <c r="BC428" s="91"/>
      <c r="BD428" s="91"/>
      <c r="BE428" s="91"/>
      <c r="BF428" s="91"/>
      <c r="BG428" s="91"/>
    </row>
    <row r="429" spans="1:59" ht="15" customHeight="1" x14ac:dyDescent="0.25">
      <c r="A429" s="366" t="s">
        <v>200</v>
      </c>
      <c r="B429" s="366"/>
      <c r="C429" s="366"/>
      <c r="D429" s="54" t="s">
        <v>291</v>
      </c>
      <c r="E429" s="14">
        <f>E430</f>
        <v>12134.75</v>
      </c>
      <c r="F429" s="14">
        <f t="shared" ref="F429:I429" si="209">F430</f>
        <v>0</v>
      </c>
      <c r="G429" s="14">
        <f t="shared" si="209"/>
        <v>0</v>
      </c>
      <c r="H429" s="14">
        <f t="shared" si="209"/>
        <v>55000</v>
      </c>
      <c r="I429" s="14">
        <f t="shared" si="209"/>
        <v>55000</v>
      </c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  <c r="AP429" s="91"/>
      <c r="AQ429" s="91"/>
      <c r="AR429" s="91"/>
      <c r="AS429" s="91"/>
      <c r="AT429" s="91"/>
      <c r="AU429" s="91"/>
      <c r="AV429" s="91"/>
      <c r="AW429" s="91"/>
      <c r="AX429" s="91"/>
      <c r="AY429" s="91"/>
      <c r="AZ429" s="91"/>
      <c r="BA429" s="91"/>
      <c r="BB429" s="91"/>
      <c r="BC429" s="91"/>
      <c r="BD429" s="91"/>
      <c r="BE429" s="91"/>
      <c r="BF429" s="91"/>
      <c r="BG429" s="91"/>
    </row>
    <row r="430" spans="1:59" x14ac:dyDescent="0.25">
      <c r="A430" s="62" t="s">
        <v>160</v>
      </c>
      <c r="B430" s="87"/>
      <c r="C430" s="88"/>
      <c r="D430" s="77" t="s">
        <v>53</v>
      </c>
      <c r="E430" s="6">
        <f>E431</f>
        <v>12134.75</v>
      </c>
      <c r="F430" s="6">
        <f t="shared" ref="F430:I430" si="210">F431</f>
        <v>0</v>
      </c>
      <c r="G430" s="6">
        <f t="shared" si="210"/>
        <v>0</v>
      </c>
      <c r="H430" s="6">
        <f t="shared" si="210"/>
        <v>55000</v>
      </c>
      <c r="I430" s="6">
        <f t="shared" si="210"/>
        <v>55000</v>
      </c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1"/>
      <c r="AR430" s="91"/>
      <c r="AS430" s="91"/>
      <c r="AT430" s="91"/>
      <c r="AU430" s="91"/>
      <c r="AV430" s="91"/>
      <c r="AW430" s="91"/>
      <c r="AX430" s="91"/>
      <c r="AY430" s="91"/>
      <c r="AZ430" s="91"/>
      <c r="BA430" s="91"/>
      <c r="BB430" s="91"/>
      <c r="BC430" s="91"/>
      <c r="BD430" s="91"/>
      <c r="BE430" s="91"/>
      <c r="BF430" s="91"/>
      <c r="BG430" s="91"/>
    </row>
    <row r="431" spans="1:59" s="91" customFormat="1" x14ac:dyDescent="0.25">
      <c r="A431" s="281" t="s">
        <v>161</v>
      </c>
      <c r="B431" s="294"/>
      <c r="C431" s="295"/>
      <c r="D431" s="287" t="s">
        <v>63</v>
      </c>
      <c r="E431" s="212">
        <f>E432+E435+E438+E440+E442</f>
        <v>12134.75</v>
      </c>
      <c r="F431" s="212">
        <f t="shared" ref="F431:I431" si="211">F432+F435+F438+F440+F442</f>
        <v>0</v>
      </c>
      <c r="G431" s="212">
        <f t="shared" si="211"/>
        <v>0</v>
      </c>
      <c r="H431" s="212">
        <f t="shared" si="211"/>
        <v>55000</v>
      </c>
      <c r="I431" s="212">
        <f t="shared" si="211"/>
        <v>55000</v>
      </c>
    </row>
    <row r="432" spans="1:59" hidden="1" x14ac:dyDescent="0.25">
      <c r="A432" s="56" t="s">
        <v>201</v>
      </c>
      <c r="B432" s="57"/>
      <c r="C432" s="58"/>
      <c r="D432" s="30" t="s">
        <v>64</v>
      </c>
      <c r="E432" s="10">
        <f>SUM(E433:E434)</f>
        <v>0</v>
      </c>
      <c r="F432" s="10">
        <f t="shared" ref="F432:I432" si="212">SUM(F433:F434)</f>
        <v>0</v>
      </c>
      <c r="G432" s="10">
        <f t="shared" si="212"/>
        <v>0</v>
      </c>
      <c r="H432" s="10">
        <f t="shared" si="212"/>
        <v>40000</v>
      </c>
      <c r="I432" s="10">
        <f t="shared" si="212"/>
        <v>40000</v>
      </c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1"/>
      <c r="AR432" s="91"/>
      <c r="AS432" s="91"/>
      <c r="AT432" s="91"/>
      <c r="AU432" s="91"/>
      <c r="AV432" s="91"/>
      <c r="AW432" s="91"/>
      <c r="AX432" s="91"/>
      <c r="AY432" s="91"/>
      <c r="AZ432" s="91"/>
      <c r="BA432" s="91"/>
      <c r="BB432" s="91"/>
      <c r="BC432" s="91"/>
      <c r="BD432" s="91"/>
      <c r="BE432" s="91"/>
      <c r="BF432" s="91"/>
      <c r="BG432" s="91"/>
    </row>
    <row r="433" spans="1:59" hidden="1" x14ac:dyDescent="0.25">
      <c r="A433" s="59" t="s">
        <v>97</v>
      </c>
      <c r="B433" s="60"/>
      <c r="C433" s="61"/>
      <c r="D433" s="31" t="s">
        <v>65</v>
      </c>
      <c r="E433" s="12">
        <v>0</v>
      </c>
      <c r="F433" s="12">
        <v>0</v>
      </c>
      <c r="G433" s="12">
        <v>0</v>
      </c>
      <c r="H433" s="12">
        <f t="shared" ref="H433:H443" si="213">G433</f>
        <v>0</v>
      </c>
      <c r="I433" s="12">
        <f t="shared" ref="I433:I443" si="214">G433</f>
        <v>0</v>
      </c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1"/>
      <c r="AR433" s="91"/>
      <c r="AS433" s="91"/>
      <c r="AT433" s="91"/>
      <c r="AU433" s="91"/>
      <c r="AV433" s="91"/>
      <c r="AW433" s="91"/>
      <c r="AX433" s="91"/>
      <c r="AY433" s="91"/>
      <c r="AZ433" s="91"/>
      <c r="BA433" s="91"/>
      <c r="BB433" s="91"/>
      <c r="BC433" s="91"/>
      <c r="BD433" s="91"/>
      <c r="BE433" s="91"/>
      <c r="BF433" s="91"/>
      <c r="BG433" s="91"/>
    </row>
    <row r="434" spans="1:59" hidden="1" x14ac:dyDescent="0.25">
      <c r="A434" s="59" t="s">
        <v>98</v>
      </c>
      <c r="B434" s="60"/>
      <c r="C434" s="61"/>
      <c r="D434" s="31" t="s">
        <v>67</v>
      </c>
      <c r="E434" s="12">
        <v>0</v>
      </c>
      <c r="F434" s="12">
        <v>0</v>
      </c>
      <c r="G434" s="12">
        <v>0</v>
      </c>
      <c r="H434" s="12">
        <v>40000</v>
      </c>
      <c r="I434" s="12">
        <v>40000</v>
      </c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1"/>
      <c r="AR434" s="91"/>
      <c r="AS434" s="91"/>
      <c r="AT434" s="91"/>
      <c r="AU434" s="91"/>
      <c r="AV434" s="91"/>
      <c r="AW434" s="91"/>
      <c r="AX434" s="91"/>
      <c r="AY434" s="91"/>
      <c r="AZ434" s="91"/>
      <c r="BA434" s="91"/>
      <c r="BB434" s="91"/>
      <c r="BC434" s="91"/>
      <c r="BD434" s="91"/>
      <c r="BE434" s="91"/>
      <c r="BF434" s="91"/>
      <c r="BG434" s="91"/>
    </row>
    <row r="435" spans="1:59" hidden="1" x14ac:dyDescent="0.25">
      <c r="A435" s="56" t="s">
        <v>202</v>
      </c>
      <c r="B435" s="57"/>
      <c r="C435" s="58"/>
      <c r="D435" s="30" t="s">
        <v>69</v>
      </c>
      <c r="E435" s="10">
        <f>SUM(E436:E437)</f>
        <v>3880.28</v>
      </c>
      <c r="F435" s="10">
        <f t="shared" ref="F435" si="215">F436</f>
        <v>0</v>
      </c>
      <c r="G435" s="10">
        <f>G436+G437</f>
        <v>0</v>
      </c>
      <c r="H435" s="10">
        <f t="shared" ref="H435:I435" si="216">H436+H437</f>
        <v>1000</v>
      </c>
      <c r="I435" s="10">
        <f t="shared" si="216"/>
        <v>1000</v>
      </c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1"/>
      <c r="AR435" s="91"/>
      <c r="AS435" s="91"/>
      <c r="AT435" s="91"/>
      <c r="AU435" s="91"/>
      <c r="AV435" s="91"/>
      <c r="AW435" s="91"/>
      <c r="AX435" s="91"/>
      <c r="AY435" s="91"/>
      <c r="AZ435" s="91"/>
      <c r="BA435" s="91"/>
      <c r="BB435" s="91"/>
      <c r="BC435" s="91"/>
      <c r="BD435" s="91"/>
      <c r="BE435" s="91"/>
      <c r="BF435" s="91"/>
      <c r="BG435" s="91"/>
    </row>
    <row r="436" spans="1:59" ht="24" hidden="1" x14ac:dyDescent="0.25">
      <c r="A436" s="59" t="s">
        <v>203</v>
      </c>
      <c r="B436" s="60"/>
      <c r="C436" s="61"/>
      <c r="D436" s="31" t="s">
        <v>70</v>
      </c>
      <c r="E436" s="12">
        <v>0</v>
      </c>
      <c r="F436" s="12">
        <v>0</v>
      </c>
      <c r="G436" s="12">
        <v>0</v>
      </c>
      <c r="H436" s="12">
        <f t="shared" si="213"/>
        <v>0</v>
      </c>
      <c r="I436" s="12">
        <f t="shared" si="214"/>
        <v>0</v>
      </c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1"/>
      <c r="AR436" s="91"/>
      <c r="AS436" s="91"/>
      <c r="AT436" s="91"/>
      <c r="AU436" s="91"/>
      <c r="AV436" s="91"/>
      <c r="AW436" s="91"/>
      <c r="AX436" s="91"/>
      <c r="AY436" s="91"/>
      <c r="AZ436" s="91"/>
      <c r="BA436" s="91"/>
      <c r="BB436" s="91"/>
      <c r="BC436" s="91"/>
      <c r="BD436" s="91"/>
      <c r="BE436" s="91"/>
      <c r="BF436" s="91"/>
      <c r="BG436" s="91"/>
    </row>
    <row r="437" spans="1:59" hidden="1" x14ac:dyDescent="0.25">
      <c r="A437" s="59">
        <v>3225</v>
      </c>
      <c r="B437" s="60"/>
      <c r="C437" s="61"/>
      <c r="D437" s="31" t="s">
        <v>93</v>
      </c>
      <c r="E437" s="12">
        <v>3880.28</v>
      </c>
      <c r="F437" s="12">
        <v>0</v>
      </c>
      <c r="G437" s="12">
        <v>0</v>
      </c>
      <c r="H437" s="12">
        <v>1000</v>
      </c>
      <c r="I437" s="12">
        <v>1000</v>
      </c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91"/>
      <c r="AT437" s="91"/>
      <c r="AU437" s="91"/>
      <c r="AV437" s="91"/>
      <c r="AW437" s="91"/>
      <c r="AX437" s="91"/>
      <c r="AY437" s="91"/>
      <c r="AZ437" s="91"/>
      <c r="BA437" s="91"/>
      <c r="BB437" s="91"/>
      <c r="BC437" s="91"/>
      <c r="BD437" s="91"/>
      <c r="BE437" s="91"/>
      <c r="BF437" s="91"/>
      <c r="BG437" s="91"/>
    </row>
    <row r="438" spans="1:59" hidden="1" x14ac:dyDescent="0.25">
      <c r="A438" s="56" t="s">
        <v>204</v>
      </c>
      <c r="B438" s="57"/>
      <c r="C438" s="58"/>
      <c r="D438" s="30" t="s">
        <v>76</v>
      </c>
      <c r="E438" s="10">
        <f>E439</f>
        <v>0</v>
      </c>
      <c r="F438" s="10">
        <f t="shared" ref="F438:G438" si="217">F439</f>
        <v>0</v>
      </c>
      <c r="G438" s="10">
        <f t="shared" si="217"/>
        <v>0</v>
      </c>
      <c r="H438" s="10">
        <f t="shared" si="213"/>
        <v>0</v>
      </c>
      <c r="I438" s="10">
        <f t="shared" si="214"/>
        <v>0</v>
      </c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  <c r="AX438" s="91"/>
      <c r="AY438" s="91"/>
      <c r="AZ438" s="91"/>
      <c r="BA438" s="91"/>
      <c r="BB438" s="91"/>
      <c r="BC438" s="91"/>
      <c r="BD438" s="91"/>
      <c r="BE438" s="91"/>
      <c r="BF438" s="91"/>
      <c r="BG438" s="91"/>
    </row>
    <row r="439" spans="1:59" hidden="1" x14ac:dyDescent="0.25">
      <c r="A439" s="59" t="s">
        <v>205</v>
      </c>
      <c r="B439" s="60"/>
      <c r="C439" s="61"/>
      <c r="D439" s="31" t="s">
        <v>77</v>
      </c>
      <c r="E439" s="12">
        <v>0</v>
      </c>
      <c r="F439" s="12">
        <v>0</v>
      </c>
      <c r="G439" s="12">
        <v>0</v>
      </c>
      <c r="H439" s="12">
        <f t="shared" si="213"/>
        <v>0</v>
      </c>
      <c r="I439" s="12">
        <f t="shared" si="214"/>
        <v>0</v>
      </c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  <c r="AX439" s="91"/>
      <c r="AY439" s="91"/>
      <c r="AZ439" s="91"/>
      <c r="BA439" s="91"/>
      <c r="BB439" s="91"/>
      <c r="BC439" s="91"/>
      <c r="BD439" s="91"/>
      <c r="BE439" s="91"/>
      <c r="BF439" s="91"/>
      <c r="BG439" s="91"/>
    </row>
    <row r="440" spans="1:59" ht="24" hidden="1" x14ac:dyDescent="0.25">
      <c r="A440" s="56" t="s">
        <v>206</v>
      </c>
      <c r="B440" s="57"/>
      <c r="C440" s="58"/>
      <c r="D440" s="30" t="s">
        <v>207</v>
      </c>
      <c r="E440" s="10">
        <f>E441</f>
        <v>0</v>
      </c>
      <c r="F440" s="10">
        <f t="shared" ref="F440:I440" si="218">F441</f>
        <v>0</v>
      </c>
      <c r="G440" s="10">
        <f t="shared" si="218"/>
        <v>0</v>
      </c>
      <c r="H440" s="10">
        <f t="shared" si="218"/>
        <v>10000</v>
      </c>
      <c r="I440" s="10">
        <f t="shared" si="218"/>
        <v>10000</v>
      </c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  <c r="AX440" s="91"/>
      <c r="AY440" s="91"/>
      <c r="AZ440" s="91"/>
      <c r="BA440" s="91"/>
      <c r="BB440" s="91"/>
      <c r="BC440" s="91"/>
      <c r="BD440" s="91"/>
      <c r="BE440" s="91"/>
      <c r="BF440" s="91"/>
      <c r="BG440" s="91"/>
    </row>
    <row r="441" spans="1:59" ht="24" hidden="1" x14ac:dyDescent="0.25">
      <c r="A441" s="59" t="s">
        <v>208</v>
      </c>
      <c r="B441" s="60"/>
      <c r="C441" s="61"/>
      <c r="D441" s="31" t="s">
        <v>207</v>
      </c>
      <c r="E441" s="12">
        <v>0</v>
      </c>
      <c r="F441" s="12">
        <v>0</v>
      </c>
      <c r="G441" s="12">
        <v>0</v>
      </c>
      <c r="H441" s="12">
        <v>10000</v>
      </c>
      <c r="I441" s="12">
        <v>10000</v>
      </c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  <c r="AX441" s="91"/>
      <c r="AY441" s="91"/>
      <c r="AZ441" s="91"/>
      <c r="BA441" s="91"/>
      <c r="BB441" s="91"/>
      <c r="BC441" s="91"/>
      <c r="BD441" s="91"/>
      <c r="BE441" s="91"/>
      <c r="BF441" s="91"/>
      <c r="BG441" s="91"/>
    </row>
    <row r="442" spans="1:59" ht="24" hidden="1" x14ac:dyDescent="0.25">
      <c r="A442" s="56" t="s">
        <v>162</v>
      </c>
      <c r="B442" s="57"/>
      <c r="C442" s="58"/>
      <c r="D442" s="30" t="s">
        <v>86</v>
      </c>
      <c r="E442" s="10">
        <f>SUM(E443:E444)</f>
        <v>8254.4699999999993</v>
      </c>
      <c r="F442" s="10">
        <f t="shared" ref="F442:I442" si="219">SUM(F443:F444)</f>
        <v>0</v>
      </c>
      <c r="G442" s="10">
        <f t="shared" si="219"/>
        <v>0</v>
      </c>
      <c r="H442" s="10">
        <f t="shared" si="219"/>
        <v>4000</v>
      </c>
      <c r="I442" s="10">
        <f t="shared" si="219"/>
        <v>4000</v>
      </c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  <c r="AX442" s="91"/>
      <c r="AY442" s="91"/>
      <c r="AZ442" s="91"/>
      <c r="BA442" s="91"/>
      <c r="BB442" s="91"/>
      <c r="BC442" s="91"/>
      <c r="BD442" s="91"/>
      <c r="BE442" s="91"/>
      <c r="BF442" s="91"/>
      <c r="BG442" s="91"/>
    </row>
    <row r="443" spans="1:59" hidden="1" x14ac:dyDescent="0.25">
      <c r="A443" s="59" t="s">
        <v>209</v>
      </c>
      <c r="B443" s="60"/>
      <c r="C443" s="61"/>
      <c r="D443" s="31" t="s">
        <v>88</v>
      </c>
      <c r="E443" s="12">
        <v>0</v>
      </c>
      <c r="F443" s="12">
        <v>0</v>
      </c>
      <c r="G443" s="12">
        <v>0</v>
      </c>
      <c r="H443" s="12">
        <f t="shared" si="213"/>
        <v>0</v>
      </c>
      <c r="I443" s="12">
        <f t="shared" si="214"/>
        <v>0</v>
      </c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1"/>
      <c r="AR443" s="91"/>
      <c r="AS443" s="91"/>
      <c r="AT443" s="91"/>
      <c r="AU443" s="91"/>
      <c r="AV443" s="91"/>
      <c r="AW443" s="91"/>
      <c r="AX443" s="91"/>
      <c r="AY443" s="91"/>
      <c r="AZ443" s="91"/>
      <c r="BA443" s="91"/>
      <c r="BB443" s="91"/>
      <c r="BC443" s="91"/>
      <c r="BD443" s="91"/>
      <c r="BE443" s="91"/>
      <c r="BF443" s="91"/>
      <c r="BG443" s="91"/>
    </row>
    <row r="444" spans="1:59" ht="24" hidden="1" x14ac:dyDescent="0.25">
      <c r="A444" s="59" t="s">
        <v>163</v>
      </c>
      <c r="B444" s="60"/>
      <c r="C444" s="61"/>
      <c r="D444" s="31" t="s">
        <v>86</v>
      </c>
      <c r="E444" s="12">
        <v>8254.4699999999993</v>
      </c>
      <c r="F444" s="12">
        <v>0</v>
      </c>
      <c r="G444" s="12">
        <v>0</v>
      </c>
      <c r="H444" s="12">
        <v>4000</v>
      </c>
      <c r="I444" s="12">
        <v>4000</v>
      </c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1"/>
      <c r="AR444" s="91"/>
      <c r="AS444" s="91"/>
      <c r="AT444" s="91"/>
      <c r="AU444" s="91"/>
      <c r="AV444" s="91"/>
      <c r="AW444" s="91"/>
      <c r="AX444" s="91"/>
      <c r="AY444" s="91"/>
      <c r="AZ444" s="91"/>
      <c r="BA444" s="91"/>
      <c r="BB444" s="91"/>
      <c r="BC444" s="91"/>
      <c r="BD444" s="91"/>
      <c r="BE444" s="91"/>
      <c r="BF444" s="91"/>
      <c r="BG444" s="91"/>
    </row>
    <row r="445" spans="1:59" ht="51" x14ac:dyDescent="0.25">
      <c r="A445" s="367" t="s">
        <v>210</v>
      </c>
      <c r="B445" s="367"/>
      <c r="C445" s="367"/>
      <c r="D445" s="300" t="s">
        <v>211</v>
      </c>
      <c r="E445" s="301">
        <f>E447</f>
        <v>34997.11</v>
      </c>
      <c r="F445" s="301">
        <f t="shared" ref="F445:G445" si="220">F447</f>
        <v>34354.635344083879</v>
      </c>
      <c r="G445" s="301">
        <f t="shared" si="220"/>
        <v>7796</v>
      </c>
      <c r="H445" s="301">
        <f t="shared" si="196"/>
        <v>7796</v>
      </c>
      <c r="I445" s="301">
        <f t="shared" si="197"/>
        <v>7796</v>
      </c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  <c r="AZ445" s="100"/>
      <c r="BA445" s="100"/>
      <c r="BB445" s="100"/>
      <c r="BC445" s="100"/>
      <c r="BD445" s="100"/>
      <c r="BE445" s="100"/>
      <c r="BF445" s="100"/>
      <c r="BG445" s="100"/>
    </row>
    <row r="446" spans="1:59" x14ac:dyDescent="0.25">
      <c r="A446" s="366" t="s">
        <v>200</v>
      </c>
      <c r="B446" s="366"/>
      <c r="C446" s="366"/>
      <c r="D446" s="54" t="s">
        <v>62</v>
      </c>
      <c r="E446" s="14">
        <f>E445</f>
        <v>34997.11</v>
      </c>
      <c r="F446" s="14">
        <f t="shared" ref="F446:G446" si="221">F445</f>
        <v>34354.635344083879</v>
      </c>
      <c r="G446" s="14">
        <f t="shared" si="221"/>
        <v>7796</v>
      </c>
      <c r="H446" s="14">
        <f t="shared" si="196"/>
        <v>7796</v>
      </c>
      <c r="I446" s="14">
        <f t="shared" si="197"/>
        <v>7796</v>
      </c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</row>
    <row r="447" spans="1:59" x14ac:dyDescent="0.25">
      <c r="A447" s="62" t="s">
        <v>160</v>
      </c>
      <c r="B447" s="87"/>
      <c r="C447" s="88"/>
      <c r="D447" s="77" t="s">
        <v>53</v>
      </c>
      <c r="E447" s="6">
        <f>E448+E455</f>
        <v>34997.11</v>
      </c>
      <c r="F447" s="6">
        <f t="shared" ref="F447:G447" si="222">F448+F455</f>
        <v>34354.635344083879</v>
      </c>
      <c r="G447" s="6">
        <f t="shared" si="222"/>
        <v>7796</v>
      </c>
      <c r="H447" s="6">
        <f t="shared" si="196"/>
        <v>7796</v>
      </c>
      <c r="I447" s="6">
        <f t="shared" si="197"/>
        <v>7796</v>
      </c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96"/>
      <c r="AT447" s="96"/>
      <c r="AU447" s="96"/>
      <c r="AV447" s="96"/>
      <c r="AW447" s="96"/>
      <c r="AX447" s="96"/>
      <c r="AY447" s="96"/>
      <c r="AZ447" s="96"/>
      <c r="BA447" s="96"/>
      <c r="BB447" s="96"/>
      <c r="BC447" s="96"/>
      <c r="BD447" s="96"/>
      <c r="BE447" s="96"/>
      <c r="BF447" s="96"/>
      <c r="BG447" s="96"/>
    </row>
    <row r="448" spans="1:59" s="91" customFormat="1" x14ac:dyDescent="0.25">
      <c r="A448" s="281" t="s">
        <v>212</v>
      </c>
      <c r="B448" s="294"/>
      <c r="C448" s="295"/>
      <c r="D448" s="287" t="s">
        <v>54</v>
      </c>
      <c r="E448" s="212">
        <f>E449+E451+E453</f>
        <v>34346.080000000002</v>
      </c>
      <c r="F448" s="212">
        <f t="shared" ref="F448:G448" si="223">F449+F451+F453</f>
        <v>32894.68445152299</v>
      </c>
      <c r="G448" s="212">
        <f t="shared" si="223"/>
        <v>7796</v>
      </c>
      <c r="H448" s="212">
        <f t="shared" si="196"/>
        <v>7796</v>
      </c>
      <c r="I448" s="212">
        <f t="shared" si="197"/>
        <v>7796</v>
      </c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7"/>
      <c r="AV448" s="97"/>
      <c r="AW448" s="97"/>
      <c r="AX448" s="97"/>
      <c r="AY448" s="97"/>
      <c r="AZ448" s="97"/>
      <c r="BA448" s="97"/>
      <c r="BB448" s="97"/>
      <c r="BC448" s="97"/>
      <c r="BD448" s="97"/>
      <c r="BE448" s="97"/>
      <c r="BF448" s="97"/>
      <c r="BG448" s="97"/>
    </row>
    <row r="449" spans="1:59" s="91" customFormat="1" hidden="1" x14ac:dyDescent="0.25">
      <c r="A449" s="271" t="s">
        <v>213</v>
      </c>
      <c r="B449" s="272"/>
      <c r="C449" s="273"/>
      <c r="D449" s="296" t="s">
        <v>55</v>
      </c>
      <c r="E449" s="214">
        <f>E450</f>
        <v>25514.47</v>
      </c>
      <c r="F449" s="214">
        <f t="shared" ref="F449:G449" si="224">F450</f>
        <v>25615.502024022826</v>
      </c>
      <c r="G449" s="214">
        <f t="shared" si="224"/>
        <v>2400</v>
      </c>
      <c r="H449" s="214">
        <f t="shared" si="196"/>
        <v>2400</v>
      </c>
      <c r="I449" s="214">
        <f t="shared" si="197"/>
        <v>2400</v>
      </c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  <c r="AN449" s="98"/>
      <c r="AO449" s="98"/>
      <c r="AP449" s="98"/>
      <c r="AQ449" s="98"/>
      <c r="AR449" s="98"/>
      <c r="AS449" s="98"/>
      <c r="AT449" s="98"/>
      <c r="AU449" s="98"/>
      <c r="AV449" s="98"/>
      <c r="AW449" s="98"/>
      <c r="AX449" s="98"/>
      <c r="AY449" s="98"/>
      <c r="AZ449" s="98"/>
      <c r="BA449" s="98"/>
      <c r="BB449" s="98"/>
      <c r="BC449" s="98"/>
      <c r="BD449" s="98"/>
      <c r="BE449" s="98"/>
      <c r="BF449" s="98"/>
      <c r="BG449" s="98"/>
    </row>
    <row r="450" spans="1:59" s="91" customFormat="1" hidden="1" x14ac:dyDescent="0.25">
      <c r="A450" s="275" t="s">
        <v>214</v>
      </c>
      <c r="B450" s="276"/>
      <c r="C450" s="277"/>
      <c r="D450" s="297" t="s">
        <v>56</v>
      </c>
      <c r="E450" s="217">
        <v>25514.47</v>
      </c>
      <c r="F450" s="217">
        <v>25615.502024022826</v>
      </c>
      <c r="G450" s="217">
        <v>2400</v>
      </c>
      <c r="H450" s="217">
        <f t="shared" si="196"/>
        <v>2400</v>
      </c>
      <c r="I450" s="217">
        <f t="shared" si="197"/>
        <v>2400</v>
      </c>
    </row>
    <row r="451" spans="1:59" s="91" customFormat="1" hidden="1" x14ac:dyDescent="0.25">
      <c r="A451" s="271" t="s">
        <v>215</v>
      </c>
      <c r="B451" s="272"/>
      <c r="C451" s="273"/>
      <c r="D451" s="296" t="s">
        <v>57</v>
      </c>
      <c r="E451" s="214">
        <f>E452</f>
        <v>4708.34</v>
      </c>
      <c r="F451" s="214">
        <f t="shared" ref="F451:G451" si="225">F452</f>
        <v>3052.6245935363991</v>
      </c>
      <c r="G451" s="214">
        <f t="shared" si="225"/>
        <v>5000</v>
      </c>
      <c r="H451" s="214">
        <f t="shared" si="196"/>
        <v>5000</v>
      </c>
      <c r="I451" s="214">
        <f t="shared" si="197"/>
        <v>5000</v>
      </c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  <c r="AN451" s="98"/>
      <c r="AO451" s="98"/>
      <c r="AP451" s="98"/>
      <c r="AQ451" s="98"/>
      <c r="AR451" s="98"/>
      <c r="AS451" s="98"/>
      <c r="AT451" s="98"/>
      <c r="AU451" s="98"/>
      <c r="AV451" s="98"/>
      <c r="AW451" s="98"/>
      <c r="AX451" s="98"/>
      <c r="AY451" s="98"/>
      <c r="AZ451" s="98"/>
      <c r="BA451" s="98"/>
      <c r="BB451" s="98"/>
      <c r="BC451" s="98"/>
      <c r="BD451" s="98"/>
      <c r="BE451" s="98"/>
      <c r="BF451" s="98"/>
      <c r="BG451" s="98"/>
    </row>
    <row r="452" spans="1:59" s="91" customFormat="1" hidden="1" x14ac:dyDescent="0.25">
      <c r="A452" s="275" t="s">
        <v>216</v>
      </c>
      <c r="B452" s="276"/>
      <c r="C452" s="277"/>
      <c r="D452" s="297" t="s">
        <v>57</v>
      </c>
      <c r="E452" s="217">
        <v>4708.34</v>
      </c>
      <c r="F452" s="217">
        <v>3052.6245935363991</v>
      </c>
      <c r="G452" s="217">
        <v>5000</v>
      </c>
      <c r="H452" s="217">
        <f t="shared" si="196"/>
        <v>5000</v>
      </c>
      <c r="I452" s="217">
        <f t="shared" si="197"/>
        <v>5000</v>
      </c>
    </row>
    <row r="453" spans="1:59" s="91" customFormat="1" hidden="1" x14ac:dyDescent="0.25">
      <c r="A453" s="271" t="s">
        <v>217</v>
      </c>
      <c r="B453" s="272"/>
      <c r="C453" s="273"/>
      <c r="D453" s="296" t="s">
        <v>58</v>
      </c>
      <c r="E453" s="214">
        <f>E454</f>
        <v>4123.2700000000004</v>
      </c>
      <c r="F453" s="214">
        <f t="shared" ref="F453:G453" si="226">F454</f>
        <v>4226.5578339637668</v>
      </c>
      <c r="G453" s="214">
        <f t="shared" si="226"/>
        <v>396</v>
      </c>
      <c r="H453" s="214">
        <f t="shared" si="196"/>
        <v>396</v>
      </c>
      <c r="I453" s="214">
        <f t="shared" si="197"/>
        <v>396</v>
      </c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  <c r="AN453" s="98"/>
      <c r="AO453" s="98"/>
      <c r="AP453" s="98"/>
      <c r="AQ453" s="98"/>
      <c r="AR453" s="98"/>
      <c r="AS453" s="98"/>
      <c r="AT453" s="98"/>
      <c r="AU453" s="98"/>
      <c r="AV453" s="98"/>
      <c r="AW453" s="98"/>
      <c r="AX453" s="98"/>
      <c r="AY453" s="98"/>
      <c r="AZ453" s="98"/>
      <c r="BA453" s="98"/>
      <c r="BB453" s="98"/>
      <c r="BC453" s="98"/>
      <c r="BD453" s="98"/>
      <c r="BE453" s="98"/>
      <c r="BF453" s="98"/>
      <c r="BG453" s="98"/>
    </row>
    <row r="454" spans="1:59" s="91" customFormat="1" ht="24" hidden="1" x14ac:dyDescent="0.25">
      <c r="A454" s="275" t="s">
        <v>218</v>
      </c>
      <c r="B454" s="276"/>
      <c r="C454" s="277"/>
      <c r="D454" s="297" t="s">
        <v>59</v>
      </c>
      <c r="E454" s="217">
        <v>4123.2700000000004</v>
      </c>
      <c r="F454" s="217">
        <v>4226.5578339637668</v>
      </c>
      <c r="G454" s="217">
        <v>396</v>
      </c>
      <c r="H454" s="217">
        <f t="shared" si="196"/>
        <v>396</v>
      </c>
      <c r="I454" s="217">
        <f t="shared" si="197"/>
        <v>396</v>
      </c>
    </row>
    <row r="455" spans="1:59" s="91" customFormat="1" x14ac:dyDescent="0.25">
      <c r="A455" s="281" t="s">
        <v>161</v>
      </c>
      <c r="B455" s="294"/>
      <c r="C455" s="295"/>
      <c r="D455" s="287" t="s">
        <v>63</v>
      </c>
      <c r="E455" s="212">
        <f>E456+E458+E460</f>
        <v>651.03</v>
      </c>
      <c r="F455" s="212">
        <f t="shared" ref="F455:G455" si="227">F456+F458+F460</f>
        <v>1459.9508925608866</v>
      </c>
      <c r="G455" s="212">
        <f t="shared" si="227"/>
        <v>0</v>
      </c>
      <c r="H455" s="212">
        <f t="shared" si="196"/>
        <v>0</v>
      </c>
      <c r="I455" s="212">
        <f t="shared" si="197"/>
        <v>0</v>
      </c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  <c r="AG455" s="97"/>
      <c r="AH455" s="97"/>
      <c r="AI455" s="97"/>
      <c r="AJ455" s="97"/>
      <c r="AK455" s="97"/>
      <c r="AL455" s="97"/>
      <c r="AM455" s="97"/>
      <c r="AN455" s="97"/>
      <c r="AO455" s="97"/>
      <c r="AP455" s="97"/>
      <c r="AQ455" s="97"/>
      <c r="AR455" s="97"/>
      <c r="AS455" s="97"/>
      <c r="AT455" s="97"/>
      <c r="AU455" s="97"/>
      <c r="AV455" s="97"/>
      <c r="AW455" s="97"/>
      <c r="AX455" s="97"/>
      <c r="AY455" s="97"/>
      <c r="AZ455" s="97"/>
      <c r="BA455" s="97"/>
      <c r="BB455" s="97"/>
      <c r="BC455" s="97"/>
      <c r="BD455" s="97"/>
      <c r="BE455" s="97"/>
      <c r="BF455" s="97"/>
      <c r="BG455" s="97"/>
    </row>
    <row r="456" spans="1:59" hidden="1" x14ac:dyDescent="0.25">
      <c r="A456" s="56" t="s">
        <v>201</v>
      </c>
      <c r="B456" s="57"/>
      <c r="C456" s="58"/>
      <c r="D456" s="30" t="s">
        <v>64</v>
      </c>
      <c r="E456" s="10">
        <f>E457</f>
        <v>651.03</v>
      </c>
      <c r="F456" s="10">
        <f t="shared" ref="F456:G456" si="228">F457</f>
        <v>1327.2280841462605</v>
      </c>
      <c r="G456" s="10">
        <f t="shared" si="228"/>
        <v>0</v>
      </c>
      <c r="H456" s="10">
        <f t="shared" si="196"/>
        <v>0</v>
      </c>
      <c r="I456" s="10">
        <f t="shared" si="197"/>
        <v>0</v>
      </c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  <c r="AN456" s="98"/>
      <c r="AO456" s="98"/>
      <c r="AP456" s="98"/>
      <c r="AQ456" s="98"/>
      <c r="AR456" s="98"/>
      <c r="AS456" s="98"/>
      <c r="AT456" s="98"/>
      <c r="AU456" s="98"/>
      <c r="AV456" s="98"/>
      <c r="AW456" s="98"/>
      <c r="AX456" s="98"/>
      <c r="AY456" s="98"/>
      <c r="AZ456" s="98"/>
      <c r="BA456" s="98"/>
      <c r="BB456" s="98"/>
      <c r="BC456" s="98"/>
      <c r="BD456" s="98"/>
      <c r="BE456" s="98"/>
      <c r="BF456" s="98"/>
      <c r="BG456" s="98"/>
    </row>
    <row r="457" spans="1:59" hidden="1" x14ac:dyDescent="0.25">
      <c r="A457" s="59" t="s">
        <v>97</v>
      </c>
      <c r="B457" s="60"/>
      <c r="C457" s="61"/>
      <c r="D457" s="31" t="s">
        <v>65</v>
      </c>
      <c r="E457" s="12">
        <v>651.03</v>
      </c>
      <c r="F457" s="12">
        <v>1327.2280841462605</v>
      </c>
      <c r="G457" s="12">
        <v>0</v>
      </c>
      <c r="H457" s="12">
        <f t="shared" si="196"/>
        <v>0</v>
      </c>
      <c r="I457" s="12">
        <f t="shared" si="197"/>
        <v>0</v>
      </c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1"/>
      <c r="AR457" s="91"/>
      <c r="AS457" s="91"/>
      <c r="AT457" s="91"/>
      <c r="AU457" s="91"/>
      <c r="AV457" s="91"/>
      <c r="AW457" s="91"/>
      <c r="AX457" s="91"/>
      <c r="AY457" s="91"/>
      <c r="AZ457" s="91"/>
      <c r="BA457" s="91"/>
      <c r="BB457" s="91"/>
      <c r="BC457" s="91"/>
      <c r="BD457" s="91"/>
      <c r="BE457" s="91"/>
      <c r="BF457" s="91"/>
      <c r="BG457" s="91"/>
    </row>
    <row r="458" spans="1:59" hidden="1" x14ac:dyDescent="0.25">
      <c r="A458" s="56">
        <v>322</v>
      </c>
      <c r="B458" s="57"/>
      <c r="C458" s="58"/>
      <c r="D458" s="30" t="s">
        <v>69</v>
      </c>
      <c r="E458" s="10">
        <f>E459</f>
        <v>0</v>
      </c>
      <c r="F458" s="10">
        <f t="shared" ref="F458:G458" si="229">F459</f>
        <v>132.72280841462606</v>
      </c>
      <c r="G458" s="10">
        <f t="shared" si="229"/>
        <v>0</v>
      </c>
      <c r="H458" s="10">
        <f t="shared" si="196"/>
        <v>0</v>
      </c>
      <c r="I458" s="10">
        <f t="shared" si="197"/>
        <v>0</v>
      </c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  <c r="AN458" s="98"/>
      <c r="AO458" s="98"/>
      <c r="AP458" s="98"/>
      <c r="AQ458" s="98"/>
      <c r="AR458" s="98"/>
      <c r="AS458" s="98"/>
      <c r="AT458" s="98"/>
      <c r="AU458" s="98"/>
      <c r="AV458" s="98"/>
      <c r="AW458" s="98"/>
      <c r="AX458" s="98"/>
      <c r="AY458" s="98"/>
      <c r="AZ458" s="98"/>
      <c r="BA458" s="98"/>
      <c r="BB458" s="98"/>
      <c r="BC458" s="98"/>
      <c r="BD458" s="98"/>
      <c r="BE458" s="98"/>
      <c r="BF458" s="98"/>
      <c r="BG458" s="98"/>
    </row>
    <row r="459" spans="1:59" ht="24" hidden="1" x14ac:dyDescent="0.25">
      <c r="A459" s="59">
        <v>3221</v>
      </c>
      <c r="B459" s="60"/>
      <c r="C459" s="61"/>
      <c r="D459" s="31" t="s">
        <v>70</v>
      </c>
      <c r="E459" s="12">
        <v>0</v>
      </c>
      <c r="F459" s="12">
        <v>132.72280841462606</v>
      </c>
      <c r="G459" s="12">
        <v>0</v>
      </c>
      <c r="H459" s="12">
        <f t="shared" si="196"/>
        <v>0</v>
      </c>
      <c r="I459" s="12">
        <f t="shared" si="197"/>
        <v>0</v>
      </c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1"/>
      <c r="AR459" s="91"/>
      <c r="AS459" s="91"/>
      <c r="AT459" s="91"/>
      <c r="AU459" s="91"/>
      <c r="AV459" s="91"/>
      <c r="AW459" s="91"/>
      <c r="AX459" s="91"/>
      <c r="AY459" s="91"/>
      <c r="AZ459" s="91"/>
      <c r="BA459" s="91"/>
      <c r="BB459" s="91"/>
      <c r="BC459" s="91"/>
      <c r="BD459" s="91"/>
      <c r="BE459" s="91"/>
      <c r="BF459" s="91"/>
      <c r="BG459" s="91"/>
    </row>
    <row r="460" spans="1:59" hidden="1" x14ac:dyDescent="0.25">
      <c r="A460" s="56" t="s">
        <v>204</v>
      </c>
      <c r="B460" s="57"/>
      <c r="C460" s="58"/>
      <c r="D460" s="30" t="s">
        <v>76</v>
      </c>
      <c r="E460" s="10">
        <f>SUM(E461:E464)</f>
        <v>0</v>
      </c>
      <c r="F460" s="10">
        <f t="shared" ref="F460:G460" si="230">SUM(F461:F464)</f>
        <v>0</v>
      </c>
      <c r="G460" s="10">
        <f t="shared" si="230"/>
        <v>0</v>
      </c>
      <c r="H460" s="10">
        <f t="shared" si="196"/>
        <v>0</v>
      </c>
      <c r="I460" s="10">
        <f t="shared" si="197"/>
        <v>0</v>
      </c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  <c r="AN460" s="98"/>
      <c r="AO460" s="98"/>
      <c r="AP460" s="98"/>
      <c r="AQ460" s="98"/>
      <c r="AR460" s="98"/>
      <c r="AS460" s="98"/>
      <c r="AT460" s="98"/>
      <c r="AU460" s="98"/>
      <c r="AV460" s="98"/>
      <c r="AW460" s="98"/>
      <c r="AX460" s="98"/>
      <c r="AY460" s="98"/>
      <c r="AZ460" s="98"/>
      <c r="BA460" s="98"/>
      <c r="BB460" s="98"/>
      <c r="BC460" s="98"/>
      <c r="BD460" s="98"/>
      <c r="BE460" s="98"/>
      <c r="BF460" s="98"/>
      <c r="BG460" s="98"/>
    </row>
    <row r="461" spans="1:59" hidden="1" x14ac:dyDescent="0.25">
      <c r="A461" s="59" t="s">
        <v>205</v>
      </c>
      <c r="B461" s="60"/>
      <c r="C461" s="61"/>
      <c r="D461" s="31" t="s">
        <v>77</v>
      </c>
      <c r="E461" s="12">
        <v>0</v>
      </c>
      <c r="F461" s="12">
        <v>0</v>
      </c>
      <c r="G461" s="12">
        <v>0</v>
      </c>
      <c r="H461" s="12">
        <f t="shared" si="196"/>
        <v>0</v>
      </c>
      <c r="I461" s="12">
        <f t="shared" si="197"/>
        <v>0</v>
      </c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1"/>
      <c r="AR461" s="91"/>
      <c r="AS461" s="91"/>
      <c r="AT461" s="91"/>
      <c r="AU461" s="91"/>
      <c r="AV461" s="91"/>
      <c r="AW461" s="91"/>
      <c r="AX461" s="91"/>
      <c r="AY461" s="91"/>
      <c r="AZ461" s="91"/>
      <c r="BA461" s="91"/>
      <c r="BB461" s="91"/>
      <c r="BC461" s="91"/>
      <c r="BD461" s="91"/>
      <c r="BE461" s="91"/>
      <c r="BF461" s="91"/>
      <c r="BG461" s="91"/>
    </row>
    <row r="462" spans="1:59" hidden="1" x14ac:dyDescent="0.25">
      <c r="A462" s="59" t="s">
        <v>219</v>
      </c>
      <c r="B462" s="60"/>
      <c r="C462" s="61"/>
      <c r="D462" s="31" t="s">
        <v>79</v>
      </c>
      <c r="E462" s="12">
        <v>0</v>
      </c>
      <c r="F462" s="12">
        <v>0</v>
      </c>
      <c r="G462" s="12">
        <v>0</v>
      </c>
      <c r="H462" s="12">
        <f t="shared" si="196"/>
        <v>0</v>
      </c>
      <c r="I462" s="12">
        <f t="shared" si="197"/>
        <v>0</v>
      </c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91"/>
      <c r="AT462" s="91"/>
      <c r="AU462" s="91"/>
      <c r="AV462" s="91"/>
      <c r="AW462" s="91"/>
      <c r="AX462" s="91"/>
      <c r="AY462" s="91"/>
      <c r="AZ462" s="91"/>
      <c r="BA462" s="91"/>
      <c r="BB462" s="91"/>
      <c r="BC462" s="91"/>
      <c r="BD462" s="91"/>
      <c r="BE462" s="91"/>
      <c r="BF462" s="91"/>
      <c r="BG462" s="91"/>
    </row>
    <row r="463" spans="1:59" hidden="1" x14ac:dyDescent="0.25">
      <c r="A463" s="59" t="s">
        <v>220</v>
      </c>
      <c r="B463" s="60"/>
      <c r="C463" s="61"/>
      <c r="D463" s="31" t="s">
        <v>81</v>
      </c>
      <c r="E463" s="12">
        <v>0</v>
      </c>
      <c r="F463" s="12">
        <v>0</v>
      </c>
      <c r="G463" s="12">
        <v>0</v>
      </c>
      <c r="H463" s="12">
        <f t="shared" si="196"/>
        <v>0</v>
      </c>
      <c r="I463" s="12">
        <f t="shared" si="197"/>
        <v>0</v>
      </c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91"/>
      <c r="AT463" s="91"/>
      <c r="AU463" s="91"/>
      <c r="AV463" s="91"/>
      <c r="AW463" s="91"/>
      <c r="AX463" s="91"/>
      <c r="AY463" s="91"/>
      <c r="AZ463" s="91"/>
      <c r="BA463" s="91"/>
      <c r="BB463" s="91"/>
      <c r="BC463" s="91"/>
      <c r="BD463" s="91"/>
      <c r="BE463" s="91"/>
      <c r="BF463" s="91"/>
      <c r="BG463" s="91"/>
    </row>
    <row r="464" spans="1:59" hidden="1" x14ac:dyDescent="0.25">
      <c r="A464" s="59" t="s">
        <v>221</v>
      </c>
      <c r="B464" s="60"/>
      <c r="C464" s="61"/>
      <c r="D464" s="31" t="s">
        <v>83</v>
      </c>
      <c r="E464" s="12">
        <v>0</v>
      </c>
      <c r="F464" s="12">
        <v>0</v>
      </c>
      <c r="G464" s="12">
        <v>0</v>
      </c>
      <c r="H464" s="12">
        <f t="shared" si="196"/>
        <v>0</v>
      </c>
      <c r="I464" s="12">
        <f t="shared" si="197"/>
        <v>0</v>
      </c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1"/>
      <c r="AR464" s="91"/>
      <c r="AS464" s="91"/>
      <c r="AT464" s="91"/>
      <c r="AU464" s="91"/>
      <c r="AV464" s="91"/>
      <c r="AW464" s="91"/>
      <c r="AX464" s="91"/>
      <c r="AY464" s="91"/>
      <c r="AZ464" s="91"/>
      <c r="BA464" s="91"/>
      <c r="BB464" s="91"/>
      <c r="BC464" s="91"/>
      <c r="BD464" s="91"/>
      <c r="BE464" s="91"/>
      <c r="BF464" s="91"/>
      <c r="BG464" s="91"/>
    </row>
    <row r="465" spans="1:59" ht="15" customHeight="1" x14ac:dyDescent="0.25">
      <c r="A465" s="367" t="s">
        <v>239</v>
      </c>
      <c r="B465" s="367"/>
      <c r="C465" s="367"/>
      <c r="D465" s="300" t="s">
        <v>238</v>
      </c>
      <c r="E465" s="301">
        <f>E467</f>
        <v>0</v>
      </c>
      <c r="F465" s="301">
        <f t="shared" ref="F465:G465" si="231">F467</f>
        <v>0</v>
      </c>
      <c r="G465" s="301">
        <f t="shared" si="231"/>
        <v>2000</v>
      </c>
      <c r="H465" s="301">
        <f>G465</f>
        <v>2000</v>
      </c>
      <c r="I465" s="301">
        <f>G465</f>
        <v>2000</v>
      </c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1"/>
      <c r="AR465" s="91"/>
      <c r="AS465" s="91"/>
      <c r="AT465" s="91"/>
      <c r="AU465" s="91"/>
      <c r="AV465" s="91"/>
      <c r="AW465" s="91"/>
      <c r="AX465" s="91"/>
      <c r="AY465" s="91"/>
      <c r="AZ465" s="91"/>
      <c r="BA465" s="91"/>
      <c r="BB465" s="91"/>
      <c r="BC465" s="91"/>
      <c r="BD465" s="91"/>
      <c r="BE465" s="91"/>
      <c r="BF465" s="91"/>
      <c r="BG465" s="91"/>
    </row>
    <row r="466" spans="1:59" ht="15" customHeight="1" x14ac:dyDescent="0.25">
      <c r="A466" s="366" t="s">
        <v>189</v>
      </c>
      <c r="B466" s="366"/>
      <c r="C466" s="366"/>
      <c r="D466" s="54" t="s">
        <v>42</v>
      </c>
      <c r="E466" s="14">
        <f>E467</f>
        <v>0</v>
      </c>
      <c r="F466" s="14">
        <f t="shared" ref="F466:G467" si="232">F467</f>
        <v>0</v>
      </c>
      <c r="G466" s="14">
        <f t="shared" si="232"/>
        <v>2000</v>
      </c>
      <c r="H466" s="14">
        <f t="shared" ref="H466:H477" si="233">G466</f>
        <v>2000</v>
      </c>
      <c r="I466" s="14">
        <f t="shared" ref="I466:I477" si="234">G466</f>
        <v>2000</v>
      </c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1"/>
      <c r="AR466" s="91"/>
      <c r="AS466" s="91"/>
      <c r="AT466" s="91"/>
      <c r="AU466" s="91"/>
      <c r="AV466" s="91"/>
      <c r="AW466" s="91"/>
      <c r="AX466" s="91"/>
      <c r="AY466" s="91"/>
      <c r="AZ466" s="91"/>
      <c r="BA466" s="91"/>
      <c r="BB466" s="91"/>
      <c r="BC466" s="91"/>
      <c r="BD466" s="91"/>
      <c r="BE466" s="91"/>
      <c r="BF466" s="91"/>
      <c r="BG466" s="91"/>
    </row>
    <row r="467" spans="1:59" x14ac:dyDescent="0.25">
      <c r="A467" s="62">
        <v>3</v>
      </c>
      <c r="B467" s="70"/>
      <c r="C467" s="71"/>
      <c r="D467" s="55" t="s">
        <v>53</v>
      </c>
      <c r="E467" s="6">
        <f>E468</f>
        <v>0</v>
      </c>
      <c r="F467" s="6">
        <f t="shared" si="232"/>
        <v>0</v>
      </c>
      <c r="G467" s="6">
        <f t="shared" si="232"/>
        <v>2000</v>
      </c>
      <c r="H467" s="6">
        <f t="shared" si="233"/>
        <v>2000</v>
      </c>
      <c r="I467" s="6">
        <f t="shared" si="234"/>
        <v>2000</v>
      </c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</row>
    <row r="468" spans="1:59" s="91" customFormat="1" x14ac:dyDescent="0.25">
      <c r="A468" s="281">
        <v>32</v>
      </c>
      <c r="B468" s="285"/>
      <c r="C468" s="286"/>
      <c r="D468" s="270" t="s">
        <v>63</v>
      </c>
      <c r="E468" s="212">
        <f>E469+E472+E475</f>
        <v>0</v>
      </c>
      <c r="F468" s="212">
        <f t="shared" ref="F468:G468" si="235">F469+F472+F475</f>
        <v>0</v>
      </c>
      <c r="G468" s="212">
        <f t="shared" si="235"/>
        <v>2000</v>
      </c>
      <c r="H468" s="212">
        <f t="shared" si="233"/>
        <v>2000</v>
      </c>
      <c r="I468" s="212">
        <f t="shared" si="234"/>
        <v>2000</v>
      </c>
    </row>
    <row r="469" spans="1:59" hidden="1" x14ac:dyDescent="0.25">
      <c r="A469" s="35">
        <v>321</v>
      </c>
      <c r="B469" s="72"/>
      <c r="C469" s="73"/>
      <c r="D469" s="36" t="s">
        <v>64</v>
      </c>
      <c r="E469" s="10">
        <f>SUM(E470:E471)</f>
        <v>0</v>
      </c>
      <c r="F469" s="10">
        <f t="shared" ref="F469:G469" si="236">SUM(F470:F471)</f>
        <v>0</v>
      </c>
      <c r="G469" s="10">
        <f t="shared" si="236"/>
        <v>400</v>
      </c>
      <c r="H469" s="10">
        <f t="shared" si="233"/>
        <v>400</v>
      </c>
      <c r="I469" s="10">
        <f t="shared" si="234"/>
        <v>400</v>
      </c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</row>
    <row r="470" spans="1:59" hidden="1" x14ac:dyDescent="0.25">
      <c r="A470" s="74">
        <v>3211</v>
      </c>
      <c r="B470" s="75"/>
      <c r="C470" s="76"/>
      <c r="D470" s="37" t="s">
        <v>65</v>
      </c>
      <c r="E470" s="12">
        <v>0</v>
      </c>
      <c r="F470" s="12">
        <v>0</v>
      </c>
      <c r="G470" s="12">
        <v>300</v>
      </c>
      <c r="H470" s="12">
        <f t="shared" si="233"/>
        <v>300</v>
      </c>
      <c r="I470" s="12">
        <f t="shared" si="234"/>
        <v>300</v>
      </c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</row>
    <row r="471" spans="1:59" hidden="1" x14ac:dyDescent="0.25">
      <c r="A471" s="74">
        <v>3213</v>
      </c>
      <c r="B471" s="75"/>
      <c r="C471" s="76"/>
      <c r="D471" s="37" t="s">
        <v>67</v>
      </c>
      <c r="E471" s="12">
        <v>0</v>
      </c>
      <c r="F471" s="12">
        <v>0</v>
      </c>
      <c r="G471" s="12">
        <v>100</v>
      </c>
      <c r="H471" s="12">
        <f t="shared" si="233"/>
        <v>100</v>
      </c>
      <c r="I471" s="12">
        <f t="shared" si="234"/>
        <v>100</v>
      </c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</row>
    <row r="472" spans="1:59" hidden="1" x14ac:dyDescent="0.25">
      <c r="A472" s="35">
        <v>323</v>
      </c>
      <c r="B472" s="72"/>
      <c r="C472" s="73"/>
      <c r="D472" s="36" t="s">
        <v>76</v>
      </c>
      <c r="E472" s="10">
        <f>SUM(E473:E474)</f>
        <v>0</v>
      </c>
      <c r="F472" s="10">
        <f t="shared" ref="F472:G472" si="237">SUM(F473:F474)</f>
        <v>0</v>
      </c>
      <c r="G472" s="10">
        <f t="shared" si="237"/>
        <v>400</v>
      </c>
      <c r="H472" s="10">
        <f t="shared" si="233"/>
        <v>400</v>
      </c>
      <c r="I472" s="10">
        <f t="shared" si="234"/>
        <v>400</v>
      </c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</row>
    <row r="473" spans="1:59" hidden="1" x14ac:dyDescent="0.25">
      <c r="A473" s="74">
        <v>3231</v>
      </c>
      <c r="B473" s="75"/>
      <c r="C473" s="76"/>
      <c r="D473" s="37" t="s">
        <v>77</v>
      </c>
      <c r="E473" s="12">
        <v>0</v>
      </c>
      <c r="F473" s="12">
        <v>0</v>
      </c>
      <c r="G473" s="12">
        <v>0</v>
      </c>
      <c r="H473" s="12">
        <f t="shared" si="233"/>
        <v>0</v>
      </c>
      <c r="I473" s="12">
        <f t="shared" si="234"/>
        <v>0</v>
      </c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</row>
    <row r="474" spans="1:59" hidden="1" x14ac:dyDescent="0.25">
      <c r="A474" s="74">
        <v>3237</v>
      </c>
      <c r="B474" s="75"/>
      <c r="C474" s="76"/>
      <c r="D474" s="37" t="s">
        <v>83</v>
      </c>
      <c r="E474" s="12">
        <v>0</v>
      </c>
      <c r="F474" s="12">
        <v>0</v>
      </c>
      <c r="G474" s="12">
        <v>400</v>
      </c>
      <c r="H474" s="12">
        <f t="shared" si="233"/>
        <v>400</v>
      </c>
      <c r="I474" s="12">
        <f t="shared" si="234"/>
        <v>400</v>
      </c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</row>
    <row r="475" spans="1:59" ht="25.5" hidden="1" x14ac:dyDescent="0.25">
      <c r="A475" s="35">
        <v>329</v>
      </c>
      <c r="B475" s="72"/>
      <c r="C475" s="73"/>
      <c r="D475" s="36" t="s">
        <v>86</v>
      </c>
      <c r="E475" s="10">
        <f>SUM(E476:E477)</f>
        <v>0</v>
      </c>
      <c r="F475" s="10">
        <f t="shared" ref="F475:G475" si="238">SUM(F476:F477)</f>
        <v>0</v>
      </c>
      <c r="G475" s="10">
        <f t="shared" si="238"/>
        <v>1200</v>
      </c>
      <c r="H475" s="10">
        <f t="shared" si="233"/>
        <v>1200</v>
      </c>
      <c r="I475" s="10">
        <f t="shared" si="234"/>
        <v>1200</v>
      </c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</row>
    <row r="476" spans="1:59" ht="25.5" hidden="1" x14ac:dyDescent="0.25">
      <c r="A476" s="74">
        <v>3291</v>
      </c>
      <c r="B476" s="75"/>
      <c r="C476" s="76"/>
      <c r="D476" s="37" t="s">
        <v>99</v>
      </c>
      <c r="E476" s="12">
        <v>0</v>
      </c>
      <c r="F476" s="12">
        <v>0</v>
      </c>
      <c r="G476" s="12">
        <v>0</v>
      </c>
      <c r="H476" s="12">
        <f t="shared" si="233"/>
        <v>0</v>
      </c>
      <c r="I476" s="12">
        <f t="shared" si="234"/>
        <v>0</v>
      </c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1"/>
      <c r="AR476" s="91"/>
      <c r="AS476" s="91"/>
      <c r="AT476" s="91"/>
      <c r="AU476" s="91"/>
      <c r="AV476" s="91"/>
      <c r="AW476" s="91"/>
      <c r="AX476" s="91"/>
      <c r="AY476" s="91"/>
      <c r="AZ476" s="91"/>
      <c r="BA476" s="91"/>
      <c r="BB476" s="91"/>
      <c r="BC476" s="91"/>
      <c r="BD476" s="91"/>
      <c r="BE476" s="91"/>
      <c r="BF476" s="91"/>
      <c r="BG476" s="91"/>
    </row>
    <row r="477" spans="1:59" ht="25.5" hidden="1" x14ac:dyDescent="0.25">
      <c r="A477" s="74">
        <v>3299</v>
      </c>
      <c r="B477" s="75"/>
      <c r="C477" s="76"/>
      <c r="D477" s="37" t="s">
        <v>86</v>
      </c>
      <c r="E477" s="12">
        <v>0</v>
      </c>
      <c r="F477" s="12">
        <v>0</v>
      </c>
      <c r="G477" s="12">
        <v>1200</v>
      </c>
      <c r="H477" s="12">
        <f t="shared" si="233"/>
        <v>1200</v>
      </c>
      <c r="I477" s="12">
        <f t="shared" si="234"/>
        <v>1200</v>
      </c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1"/>
      <c r="AR477" s="91"/>
      <c r="AS477" s="91"/>
      <c r="AT477" s="91"/>
      <c r="AU477" s="91"/>
      <c r="AV477" s="91"/>
      <c r="AW477" s="91"/>
      <c r="AX477" s="91"/>
      <c r="AY477" s="91"/>
      <c r="AZ477" s="91"/>
      <c r="BA477" s="91"/>
      <c r="BB477" s="91"/>
      <c r="BC477" s="91"/>
      <c r="BD477" s="91"/>
      <c r="BE477" s="91"/>
      <c r="BF477" s="91"/>
      <c r="BG477" s="91"/>
    </row>
    <row r="478" spans="1:59" x14ac:dyDescent="0.25">
      <c r="A478" s="59"/>
      <c r="B478" s="60"/>
      <c r="C478" s="60"/>
      <c r="D478" s="89"/>
      <c r="E478" s="24"/>
      <c r="F478" s="24"/>
      <c r="G478" s="24"/>
      <c r="H478" s="24"/>
      <c r="I478" s="24"/>
      <c r="J478" s="91"/>
      <c r="K478" s="91"/>
      <c r="L478" s="91"/>
      <c r="M478" s="91"/>
      <c r="N478" s="91"/>
      <c r="O478" s="91"/>
      <c r="P478" s="91"/>
    </row>
    <row r="479" spans="1:59" s="90" customFormat="1" ht="15.75" x14ac:dyDescent="0.25">
      <c r="A479" s="369" t="s">
        <v>123</v>
      </c>
      <c r="B479" s="369"/>
      <c r="C479" s="369"/>
      <c r="D479" s="369"/>
      <c r="E479" s="43">
        <f>E6+E61+E189+E182+E159+E173+E48</f>
        <v>2237282.2200000002</v>
      </c>
      <c r="F479" s="43">
        <f t="shared" ref="F479:I479" si="239">F6+F61+F189+F182+F159+F173+F48</f>
        <v>2196365.0787178976</v>
      </c>
      <c r="G479" s="43">
        <f t="shared" si="239"/>
        <v>2574755.63</v>
      </c>
      <c r="H479" s="43">
        <f t="shared" si="239"/>
        <v>2574755.63</v>
      </c>
      <c r="I479" s="43">
        <f t="shared" si="239"/>
        <v>2574755.63</v>
      </c>
      <c r="J479" s="209"/>
      <c r="K479" s="209"/>
      <c r="L479" s="209"/>
      <c r="M479" s="209"/>
      <c r="N479" s="209"/>
      <c r="O479" s="209"/>
      <c r="P479" s="209"/>
    </row>
    <row r="480" spans="1:59" x14ac:dyDescent="0.25">
      <c r="J480" s="91"/>
      <c r="K480" s="91"/>
      <c r="L480" s="91"/>
      <c r="M480" s="91"/>
      <c r="N480" s="91"/>
      <c r="O480" s="91"/>
      <c r="P480" s="91"/>
    </row>
  </sheetData>
  <mergeCells count="72">
    <mergeCell ref="A232:C232"/>
    <mergeCell ref="A159:C159"/>
    <mergeCell ref="A160:C160"/>
    <mergeCell ref="A373:C373"/>
    <mergeCell ref="A262:C262"/>
    <mergeCell ref="A298:C298"/>
    <mergeCell ref="A303:C303"/>
    <mergeCell ref="A304:C304"/>
    <mergeCell ref="A324:C324"/>
    <mergeCell ref="A325:C325"/>
    <mergeCell ref="A332:C332"/>
    <mergeCell ref="A333:C333"/>
    <mergeCell ref="A349:C349"/>
    <mergeCell ref="A350:C350"/>
    <mergeCell ref="A361:C361"/>
    <mergeCell ref="A446:C446"/>
    <mergeCell ref="A479:D479"/>
    <mergeCell ref="A374:C374"/>
    <mergeCell ref="A386:C386"/>
    <mergeCell ref="A397:C397"/>
    <mergeCell ref="A398:C398"/>
    <mergeCell ref="A405:C405"/>
    <mergeCell ref="A412:C412"/>
    <mergeCell ref="A413:C413"/>
    <mergeCell ref="A445:C445"/>
    <mergeCell ref="A465:C465"/>
    <mergeCell ref="A466:C466"/>
    <mergeCell ref="A429:C429"/>
    <mergeCell ref="A161:C161"/>
    <mergeCell ref="A167:C167"/>
    <mergeCell ref="A168:C168"/>
    <mergeCell ref="A182:C182"/>
    <mergeCell ref="A183:C183"/>
    <mergeCell ref="A184:C184"/>
    <mergeCell ref="A189:C189"/>
    <mergeCell ref="A190:C190"/>
    <mergeCell ref="A191:C191"/>
    <mergeCell ref="A173:C173"/>
    <mergeCell ref="A174:C174"/>
    <mergeCell ref="A175:C175"/>
    <mergeCell ref="A154:C154"/>
    <mergeCell ref="A91:C91"/>
    <mergeCell ref="A92:C92"/>
    <mergeCell ref="A97:C97"/>
    <mergeCell ref="A98:C98"/>
    <mergeCell ref="A111:C111"/>
    <mergeCell ref="A112:C112"/>
    <mergeCell ref="A125:C125"/>
    <mergeCell ref="A126:C126"/>
    <mergeCell ref="A153:C153"/>
    <mergeCell ref="A139:C139"/>
    <mergeCell ref="A140:C140"/>
    <mergeCell ref="A86:C86"/>
    <mergeCell ref="A40:C40"/>
    <mergeCell ref="A41:C41"/>
    <mergeCell ref="A61:C61"/>
    <mergeCell ref="A62:C62"/>
    <mergeCell ref="A63:C63"/>
    <mergeCell ref="A78:C78"/>
    <mergeCell ref="A79:C79"/>
    <mergeCell ref="A85:C85"/>
    <mergeCell ref="A48:C48"/>
    <mergeCell ref="A49:C49"/>
    <mergeCell ref="A50:C50"/>
    <mergeCell ref="A55:C55"/>
    <mergeCell ref="A56:C56"/>
    <mergeCell ref="A8:C8"/>
    <mergeCell ref="A1:I1"/>
    <mergeCell ref="A3:I3"/>
    <mergeCell ref="A5:C5"/>
    <mergeCell ref="A6:C6"/>
    <mergeCell ref="A7:C7"/>
  </mergeCells>
  <pageMargins left="0.70866141732283472" right="0.70866141732283472" top="1.1417322834645669" bottom="1.1417322834645669" header="0.74803149606299213" footer="0.74803149606299213"/>
  <pageSetup paperSize="9" scale="68" fitToWidth="0" fitToHeight="0" orientation="landscape" r:id="rId1"/>
  <headerFooter alignWithMargins="0"/>
  <rowBreaks count="2" manualBreakCount="2">
    <brk id="79" man="1"/>
    <brk id="10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64" width="9" customWidth="1"/>
    <col min="65" max="65" width="9.140625" customWidth="1"/>
  </cols>
  <sheetData/>
  <pageMargins left="0.70000000000000007" right="0.70000000000000007" top="1.1437007874015752" bottom="1.1437007874015752" header="0.75000000000000011" footer="0.75000000000000011"/>
  <pageSetup paperSize="9" fitToWidth="0" fitToHeight="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I46"/>
  <sheetViews>
    <sheetView topLeftCell="A16" workbookViewId="0"/>
  </sheetViews>
  <sheetFormatPr defaultRowHeight="15" x14ac:dyDescent="0.25"/>
  <cols>
    <col min="1" max="6" width="9" customWidth="1"/>
    <col min="7" max="7" width="32" customWidth="1"/>
    <col min="8" max="8" width="9" customWidth="1"/>
    <col min="9" max="9" width="21.42578125" customWidth="1"/>
    <col min="10" max="64" width="9" customWidth="1"/>
    <col min="65" max="65" width="9.140625" customWidth="1"/>
  </cols>
  <sheetData>
    <row r="10" spans="7:9" x14ac:dyDescent="0.25">
      <c r="G10" s="12">
        <f>G11+G22+G27+G31+G38+G43</f>
        <v>14865789.529999999</v>
      </c>
      <c r="H10" t="b">
        <f t="shared" ref="H10:H46" si="0">_xlfn.ISFORMULA(G10)</f>
        <v>1</v>
      </c>
      <c r="I10">
        <f t="shared" ref="I10:I46" si="1">IF(_xlfn.ISFORMULA(G10),0,G10/7.5345)</f>
        <v>0</v>
      </c>
    </row>
    <row r="11" spans="7:9" x14ac:dyDescent="0.25">
      <c r="G11" s="12">
        <f>G12+G15+G19</f>
        <v>12699099.419999998</v>
      </c>
      <c r="H11" t="b">
        <f t="shared" si="0"/>
        <v>1</v>
      </c>
      <c r="I11">
        <f t="shared" si="1"/>
        <v>0</v>
      </c>
    </row>
    <row r="12" spans="7:9" x14ac:dyDescent="0.25">
      <c r="G12" s="12">
        <v>0</v>
      </c>
      <c r="H12" t="b">
        <f t="shared" si="0"/>
        <v>0</v>
      </c>
      <c r="I12">
        <f t="shared" si="1"/>
        <v>0</v>
      </c>
    </row>
    <row r="13" spans="7:9" x14ac:dyDescent="0.25">
      <c r="G13" s="12">
        <v>0</v>
      </c>
      <c r="H13" t="b">
        <f t="shared" si="0"/>
        <v>0</v>
      </c>
      <c r="I13">
        <f t="shared" si="1"/>
        <v>0</v>
      </c>
    </row>
    <row r="14" spans="7:9" x14ac:dyDescent="0.25">
      <c r="G14" s="12">
        <f>G12</f>
        <v>0</v>
      </c>
      <c r="H14" t="b">
        <f t="shared" si="0"/>
        <v>1</v>
      </c>
      <c r="I14">
        <f t="shared" si="1"/>
        <v>0</v>
      </c>
    </row>
    <row r="15" spans="7:9" x14ac:dyDescent="0.25">
      <c r="G15" s="12">
        <f>SUM(G16:G17)</f>
        <v>12516339.489999998</v>
      </c>
      <c r="H15" t="b">
        <f t="shared" si="0"/>
        <v>1</v>
      </c>
      <c r="I15">
        <f t="shared" si="1"/>
        <v>0</v>
      </c>
    </row>
    <row r="16" spans="7:9" x14ac:dyDescent="0.25">
      <c r="G16" s="12">
        <v>12330022.789999999</v>
      </c>
      <c r="H16" t="b">
        <f t="shared" si="0"/>
        <v>0</v>
      </c>
      <c r="I16">
        <f t="shared" si="1"/>
        <v>1636475.2525051427</v>
      </c>
    </row>
    <row r="17" spans="7:9" x14ac:dyDescent="0.25">
      <c r="G17" s="12">
        <v>186316.7</v>
      </c>
      <c r="H17" t="b">
        <f t="shared" si="0"/>
        <v>0</v>
      </c>
      <c r="I17">
        <f t="shared" si="1"/>
        <v>24728.475678545357</v>
      </c>
    </row>
    <row r="18" spans="7:9" x14ac:dyDescent="0.25">
      <c r="G18" s="12">
        <f>G15</f>
        <v>12516339.489999998</v>
      </c>
      <c r="H18" t="b">
        <f t="shared" si="0"/>
        <v>1</v>
      </c>
      <c r="I18">
        <f t="shared" si="1"/>
        <v>0</v>
      </c>
    </row>
    <row r="19" spans="7:9" x14ac:dyDescent="0.25">
      <c r="G19" s="12">
        <f>G20</f>
        <v>182759.93</v>
      </c>
      <c r="H19" t="b">
        <f t="shared" si="0"/>
        <v>1</v>
      </c>
      <c r="I19">
        <f t="shared" si="1"/>
        <v>0</v>
      </c>
    </row>
    <row r="20" spans="7:9" x14ac:dyDescent="0.25">
      <c r="G20" s="12">
        <v>182759.93</v>
      </c>
      <c r="H20" t="b">
        <f t="shared" si="0"/>
        <v>0</v>
      </c>
      <c r="I20">
        <f t="shared" si="1"/>
        <v>24256.411175260466</v>
      </c>
    </row>
    <row r="21" spans="7:9" x14ac:dyDescent="0.25">
      <c r="G21" s="12">
        <f>G20</f>
        <v>182759.93</v>
      </c>
      <c r="H21" t="b">
        <f t="shared" si="0"/>
        <v>1</v>
      </c>
      <c r="I21">
        <f t="shared" si="1"/>
        <v>0</v>
      </c>
    </row>
    <row r="22" spans="7:9" x14ac:dyDescent="0.25">
      <c r="G22" s="12">
        <f>G23</f>
        <v>98.58</v>
      </c>
      <c r="H22" t="b">
        <f t="shared" si="0"/>
        <v>1</v>
      </c>
      <c r="I22">
        <f t="shared" si="1"/>
        <v>0</v>
      </c>
    </row>
    <row r="23" spans="7:9" x14ac:dyDescent="0.25">
      <c r="G23" s="12">
        <f>SUM(G24:G25)</f>
        <v>98.58</v>
      </c>
      <c r="H23" t="b">
        <f t="shared" si="0"/>
        <v>1</v>
      </c>
      <c r="I23">
        <f t="shared" si="1"/>
        <v>0</v>
      </c>
    </row>
    <row r="24" spans="7:9" x14ac:dyDescent="0.25">
      <c r="G24" s="12">
        <v>41.85</v>
      </c>
      <c r="H24" t="b">
        <f t="shared" si="0"/>
        <v>0</v>
      </c>
      <c r="I24">
        <f t="shared" si="1"/>
        <v>5.5544495321521001</v>
      </c>
    </row>
    <row r="25" spans="7:9" x14ac:dyDescent="0.25">
      <c r="G25" s="12">
        <v>56.73</v>
      </c>
      <c r="H25" t="b">
        <f t="shared" si="0"/>
        <v>0</v>
      </c>
      <c r="I25">
        <f t="shared" si="1"/>
        <v>7.5293649213617355</v>
      </c>
    </row>
    <row r="26" spans="7:9" x14ac:dyDescent="0.25">
      <c r="G26" s="12">
        <f>G23</f>
        <v>98.58</v>
      </c>
      <c r="H26" t="b">
        <f t="shared" si="0"/>
        <v>1</v>
      </c>
      <c r="I26">
        <f t="shared" si="1"/>
        <v>0</v>
      </c>
    </row>
    <row r="27" spans="7:9" x14ac:dyDescent="0.25">
      <c r="G27" s="12">
        <f>G28</f>
        <v>171678.91</v>
      </c>
      <c r="H27" t="b">
        <f t="shared" si="0"/>
        <v>1</v>
      </c>
      <c r="I27">
        <f t="shared" si="1"/>
        <v>0</v>
      </c>
    </row>
    <row r="28" spans="7:9" x14ac:dyDescent="0.25">
      <c r="G28" s="12">
        <f>G29</f>
        <v>171678.91</v>
      </c>
      <c r="H28" t="b">
        <f t="shared" si="0"/>
        <v>1</v>
      </c>
      <c r="I28">
        <f t="shared" si="1"/>
        <v>0</v>
      </c>
    </row>
    <row r="29" spans="7:9" x14ac:dyDescent="0.25">
      <c r="G29" s="12">
        <v>171678.91</v>
      </c>
      <c r="H29" t="b">
        <f t="shared" si="0"/>
        <v>0</v>
      </c>
      <c r="I29">
        <f t="shared" si="1"/>
        <v>22785.707080761829</v>
      </c>
    </row>
    <row r="30" spans="7:9" x14ac:dyDescent="0.25">
      <c r="G30" s="12">
        <f>G29</f>
        <v>171678.91</v>
      </c>
      <c r="H30" t="b">
        <f t="shared" si="0"/>
        <v>1</v>
      </c>
      <c r="I30">
        <f t="shared" si="1"/>
        <v>0</v>
      </c>
    </row>
    <row r="31" spans="7:9" x14ac:dyDescent="0.25">
      <c r="G31" s="12">
        <f>G32+G35</f>
        <v>479927.84</v>
      </c>
      <c r="H31" t="b">
        <f t="shared" si="0"/>
        <v>1</v>
      </c>
      <c r="I31">
        <f t="shared" si="1"/>
        <v>0</v>
      </c>
    </row>
    <row r="32" spans="7:9" x14ac:dyDescent="0.25">
      <c r="G32" s="12">
        <f>G33</f>
        <v>473927.84</v>
      </c>
      <c r="H32" t="b">
        <f t="shared" si="0"/>
        <v>1</v>
      </c>
      <c r="I32">
        <f t="shared" si="1"/>
        <v>0</v>
      </c>
    </row>
    <row r="33" spans="7:9" x14ac:dyDescent="0.25">
      <c r="G33" s="12">
        <v>473927.84</v>
      </c>
      <c r="H33" t="b">
        <f t="shared" si="0"/>
        <v>0</v>
      </c>
      <c r="I33">
        <f t="shared" si="1"/>
        <v>62901.03391067755</v>
      </c>
    </row>
    <row r="34" spans="7:9" x14ac:dyDescent="0.25">
      <c r="G34" s="12">
        <f>G33</f>
        <v>473927.84</v>
      </c>
      <c r="H34" t="b">
        <f t="shared" si="0"/>
        <v>1</v>
      </c>
      <c r="I34">
        <f t="shared" si="1"/>
        <v>0</v>
      </c>
    </row>
    <row r="35" spans="7:9" x14ac:dyDescent="0.25">
      <c r="G35" s="12">
        <f>G36</f>
        <v>6000</v>
      </c>
      <c r="H35" t="b">
        <f t="shared" si="0"/>
        <v>1</v>
      </c>
      <c r="I35">
        <f t="shared" si="1"/>
        <v>0</v>
      </c>
    </row>
    <row r="36" spans="7:9" x14ac:dyDescent="0.25">
      <c r="G36" s="12">
        <v>6000</v>
      </c>
      <c r="H36" t="b">
        <f t="shared" si="0"/>
        <v>0</v>
      </c>
      <c r="I36">
        <f t="shared" si="1"/>
        <v>796.33685048775624</v>
      </c>
    </row>
    <row r="37" spans="7:9" x14ac:dyDescent="0.25">
      <c r="G37" s="12">
        <f>G36</f>
        <v>6000</v>
      </c>
      <c r="H37" t="b">
        <f t="shared" si="0"/>
        <v>1</v>
      </c>
      <c r="I37">
        <f t="shared" si="1"/>
        <v>0</v>
      </c>
    </row>
    <row r="38" spans="7:9" x14ac:dyDescent="0.25">
      <c r="G38" s="12">
        <f>G39</f>
        <v>1492228.65</v>
      </c>
      <c r="H38" t="b">
        <f t="shared" si="0"/>
        <v>1</v>
      </c>
      <c r="I38">
        <f t="shared" si="1"/>
        <v>0</v>
      </c>
    </row>
    <row r="39" spans="7:9" x14ac:dyDescent="0.25">
      <c r="G39" s="12">
        <f>SUM(G40:G41)</f>
        <v>1492228.65</v>
      </c>
      <c r="H39" t="b">
        <f t="shared" si="0"/>
        <v>1</v>
      </c>
      <c r="I39">
        <f t="shared" si="1"/>
        <v>0</v>
      </c>
    </row>
    <row r="40" spans="7:9" x14ac:dyDescent="0.25">
      <c r="G40" s="12">
        <v>1154479.18</v>
      </c>
      <c r="H40" t="b">
        <f t="shared" si="0"/>
        <v>0</v>
      </c>
      <c r="I40">
        <f t="shared" si="1"/>
        <v>153225.71902581456</v>
      </c>
    </row>
    <row r="41" spans="7:9" x14ac:dyDescent="0.25">
      <c r="G41" s="12">
        <v>337749.47</v>
      </c>
      <c r="H41" t="b">
        <f t="shared" si="0"/>
        <v>0</v>
      </c>
      <c r="I41">
        <f t="shared" si="1"/>
        <v>44827.058198951483</v>
      </c>
    </row>
    <row r="42" spans="7:9" x14ac:dyDescent="0.25">
      <c r="G42" s="12">
        <f>G38</f>
        <v>1492228.65</v>
      </c>
      <c r="H42" t="b">
        <f t="shared" si="0"/>
        <v>1</v>
      </c>
      <c r="I42">
        <f t="shared" si="1"/>
        <v>0</v>
      </c>
    </row>
    <row r="43" spans="7:9" x14ac:dyDescent="0.25">
      <c r="G43" s="12">
        <f>G44</f>
        <v>22756.13</v>
      </c>
      <c r="H43" t="b">
        <f t="shared" si="0"/>
        <v>1</v>
      </c>
      <c r="I43">
        <f t="shared" si="1"/>
        <v>0</v>
      </c>
    </row>
    <row r="44" spans="7:9" x14ac:dyDescent="0.25">
      <c r="G44" s="12">
        <f>G45</f>
        <v>22756.13</v>
      </c>
      <c r="H44" t="b">
        <f t="shared" si="0"/>
        <v>1</v>
      </c>
      <c r="I44">
        <f t="shared" si="1"/>
        <v>0</v>
      </c>
    </row>
    <row r="45" spans="7:9" x14ac:dyDescent="0.25">
      <c r="G45" s="12">
        <v>22756.13</v>
      </c>
      <c r="H45" t="b">
        <f t="shared" si="0"/>
        <v>0</v>
      </c>
      <c r="I45">
        <f t="shared" si="1"/>
        <v>3020.2574822483243</v>
      </c>
    </row>
    <row r="46" spans="7:9" x14ac:dyDescent="0.25">
      <c r="G46" s="12">
        <f>G44</f>
        <v>22756.13</v>
      </c>
      <c r="H46" t="b">
        <f t="shared" si="0"/>
        <v>1</v>
      </c>
      <c r="I46">
        <f t="shared" si="1"/>
        <v>0</v>
      </c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SAŽETAK</vt:lpstr>
      <vt:lpstr>_Račun_prihoda_i_rashoda</vt:lpstr>
      <vt:lpstr>Prihodi i rashodi po izvorima</vt:lpstr>
      <vt:lpstr>Rashodi_prema_funkcijskoj_kl</vt:lpstr>
      <vt:lpstr>Račun_financiranja</vt:lpstr>
      <vt:lpstr>Račun financiranja po izvorima</vt:lpstr>
      <vt:lpstr>POSEBNI_DIO</vt:lpstr>
      <vt:lpstr>List1</vt:lpstr>
      <vt:lpstr>List2</vt:lpstr>
      <vt:lpstr>POSEBNI_DIO!Ispis_naslova</vt:lpstr>
      <vt:lpstr>_Račun_prihoda_i_rashoda!Podrucje_ispisa</vt:lpstr>
      <vt:lpstr>POSEBNI_DIO!Podrucje_ispisa</vt:lpstr>
      <vt:lpstr>Račun_financiranja!Podrucje_ispisa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revision>5</cp:revision>
  <cp:lastPrinted>2023-10-11T15:05:13Z</cp:lastPrinted>
  <dcterms:created xsi:type="dcterms:W3CDTF">2022-08-12T12:51:27Z</dcterms:created>
  <dcterms:modified xsi:type="dcterms:W3CDTF">2023-12-21T12:43:19Z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