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okumenti\PLANOVI\PLAN 2024-2026\"/>
    </mc:Choice>
  </mc:AlternateContent>
  <bookViews>
    <workbookView xWindow="0" yWindow="0" windowWidth="28800" windowHeight="12435" firstSheet="2" activeTab="6"/>
  </bookViews>
  <sheets>
    <sheet name="SAŽETAK" sheetId="8" r:id="rId1"/>
    <sheet name="_Račun_prihoda_i_rashoda" sheetId="2" r:id="rId2"/>
    <sheet name="Prihodi i rashodi po izvorima" sheetId="9" r:id="rId3"/>
    <sheet name="Rashodi_prema_funkcijskoj_kl" sheetId="4" r:id="rId4"/>
    <sheet name="Račun_financiranja" sheetId="5" r:id="rId5"/>
    <sheet name="Račun financiranja po izvorima" sheetId="10" r:id="rId6"/>
    <sheet name="POSEBNI_DIO" sheetId="6" r:id="rId7"/>
    <sheet name="List1" sheetId="3" r:id="rId8"/>
  </sheets>
  <definedNames>
    <definedName name="_xlnm.Print_Titles" localSheetId="6">POSEBNI_DIO!$5:$5</definedName>
    <definedName name="_xlnm.Print_Area" localSheetId="1">_Račun_prihoda_i_rashoda!$A$1:$J$124</definedName>
    <definedName name="_xlnm.Print_Area" localSheetId="6">POSEBNI_DIO!$A$1:$I$499</definedName>
    <definedName name="_xlnm.Print_Area" localSheetId="4">Račun_financiranja!$A$1:$J$14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9" l="1"/>
  <c r="E31" i="9"/>
  <c r="E32" i="9"/>
  <c r="E33" i="9"/>
  <c r="E34" i="9"/>
  <c r="E35" i="9"/>
  <c r="E36" i="9"/>
  <c r="E37" i="9"/>
  <c r="E38" i="9"/>
  <c r="E39" i="9"/>
  <c r="E40" i="9"/>
  <c r="E41" i="9"/>
  <c r="E42" i="9"/>
  <c r="E29" i="9"/>
  <c r="F18" i="4" l="1"/>
  <c r="F16" i="4"/>
  <c r="F14" i="4"/>
  <c r="F12" i="4"/>
  <c r="E13" i="4"/>
  <c r="E15" i="4"/>
  <c r="E17" i="4"/>
  <c r="E19" i="4"/>
  <c r="F39" i="9"/>
  <c r="F34" i="9"/>
  <c r="F32" i="9"/>
  <c r="F30" i="9"/>
  <c r="F19" i="9"/>
  <c r="J91" i="2"/>
  <c r="F20" i="9"/>
  <c r="F17" i="9"/>
  <c r="F15" i="9"/>
  <c r="F13" i="9"/>
  <c r="F11" i="9"/>
  <c r="E11" i="9"/>
  <c r="E12" i="9"/>
  <c r="E13" i="9"/>
  <c r="E14" i="9"/>
  <c r="E15" i="9"/>
  <c r="E16" i="9"/>
  <c r="E18" i="9"/>
  <c r="E19" i="9"/>
  <c r="E20" i="9"/>
  <c r="E21" i="9"/>
  <c r="E23" i="9"/>
  <c r="J97" i="2"/>
  <c r="J96" i="2" s="1"/>
  <c r="I97" i="2"/>
  <c r="I98" i="2"/>
  <c r="H97" i="2"/>
  <c r="H96" i="2" s="1"/>
  <c r="J114" i="2"/>
  <c r="J104" i="2"/>
  <c r="J103" i="2" s="1"/>
  <c r="J82" i="2"/>
  <c r="J51" i="2"/>
  <c r="J54" i="2"/>
  <c r="J58" i="2"/>
  <c r="J56" i="2" s="1"/>
  <c r="J62" i="2"/>
  <c r="I63" i="2"/>
  <c r="J64" i="2"/>
  <c r="I64" i="2" s="1"/>
  <c r="J67" i="2"/>
  <c r="J65" i="2" s="1"/>
  <c r="J77" i="2"/>
  <c r="I77" i="2" s="1"/>
  <c r="J80" i="2"/>
  <c r="I80" i="2" s="1"/>
  <c r="J87" i="2"/>
  <c r="J88" i="2"/>
  <c r="J90" i="2"/>
  <c r="J95" i="2"/>
  <c r="J93" i="2" s="1"/>
  <c r="J92" i="2" s="1"/>
  <c r="J102" i="2"/>
  <c r="I102" i="2" s="1"/>
  <c r="J110" i="2"/>
  <c r="I110" i="2" s="1"/>
  <c r="J112" i="2"/>
  <c r="I112" i="2" s="1"/>
  <c r="J113" i="2"/>
  <c r="I113" i="2" s="1"/>
  <c r="J119" i="2"/>
  <c r="J118" i="2" s="1"/>
  <c r="I87" i="2"/>
  <c r="I88" i="2"/>
  <c r="I52" i="2"/>
  <c r="I53" i="2"/>
  <c r="I55" i="2"/>
  <c r="I57" i="2"/>
  <c r="I61" i="2"/>
  <c r="I66" i="2"/>
  <c r="I67" i="2"/>
  <c r="I68" i="2"/>
  <c r="I69" i="2"/>
  <c r="I70" i="2"/>
  <c r="I71" i="2"/>
  <c r="I73" i="2"/>
  <c r="I74" i="2"/>
  <c r="I75" i="2"/>
  <c r="I76" i="2"/>
  <c r="I78" i="2"/>
  <c r="I81" i="2"/>
  <c r="I85" i="2"/>
  <c r="I86" i="2"/>
  <c r="I89" i="2"/>
  <c r="I91" i="2"/>
  <c r="I94" i="2"/>
  <c r="I105" i="2"/>
  <c r="I109" i="2"/>
  <c r="I111" i="2"/>
  <c r="I115" i="2"/>
  <c r="I116" i="2"/>
  <c r="I13" i="2"/>
  <c r="I15" i="2"/>
  <c r="I16" i="2"/>
  <c r="I18" i="2"/>
  <c r="I20" i="2"/>
  <c r="I23" i="2"/>
  <c r="I24" i="2"/>
  <c r="I27" i="2"/>
  <c r="I30" i="2"/>
  <c r="I31" i="2"/>
  <c r="I33" i="2"/>
  <c r="I37" i="2"/>
  <c r="I40" i="2"/>
  <c r="I9" i="8"/>
  <c r="I10" i="8"/>
  <c r="I12" i="8"/>
  <c r="I13" i="8"/>
  <c r="F11" i="4" l="1"/>
  <c r="F10" i="4" s="1"/>
  <c r="I96" i="2"/>
  <c r="J84" i="2"/>
  <c r="J60" i="2"/>
  <c r="I95" i="2"/>
  <c r="I90" i="2"/>
  <c r="I119" i="2"/>
  <c r="I62" i="2"/>
  <c r="J117" i="2"/>
  <c r="J108" i="2"/>
  <c r="J107" i="2" s="1"/>
  <c r="I58" i="2"/>
  <c r="J72" i="2"/>
  <c r="J59" i="2" s="1"/>
  <c r="J50" i="2"/>
  <c r="J106" i="2" l="1"/>
  <c r="H235" i="6" l="1"/>
  <c r="H236" i="6"/>
  <c r="I235" i="6"/>
  <c r="I234" i="6" s="1"/>
  <c r="H234" i="6" s="1"/>
  <c r="G234" i="6"/>
  <c r="G235" i="6"/>
  <c r="H496" i="6"/>
  <c r="H497" i="6"/>
  <c r="I496" i="6"/>
  <c r="I495" i="6" s="1"/>
  <c r="G492" i="6"/>
  <c r="G495" i="6"/>
  <c r="G496" i="6"/>
  <c r="G494" i="6"/>
  <c r="G493" i="6" s="1"/>
  <c r="F494" i="6"/>
  <c r="F493" i="6" s="1"/>
  <c r="E494" i="6"/>
  <c r="E493" i="6" s="1"/>
  <c r="H495" i="6" l="1"/>
  <c r="I494" i="6"/>
  <c r="I493" i="6" s="1"/>
  <c r="I492" i="6" s="1"/>
  <c r="H494" i="6"/>
  <c r="H493" i="6"/>
  <c r="H478" i="6"/>
  <c r="H477" i="6"/>
  <c r="H476" i="6"/>
  <c r="H475" i="6"/>
  <c r="I473" i="6"/>
  <c r="I472" i="6" s="1"/>
  <c r="I471" i="6" s="1"/>
  <c r="H474" i="6"/>
  <c r="G473" i="6"/>
  <c r="G472" i="6" s="1"/>
  <c r="G471" i="6" s="1"/>
  <c r="F473" i="6"/>
  <c r="F472" i="6" s="1"/>
  <c r="F471" i="6" s="1"/>
  <c r="E473" i="6"/>
  <c r="E472" i="6" s="1"/>
  <c r="E471" i="6" s="1"/>
  <c r="H467" i="6"/>
  <c r="H471" i="6" l="1"/>
  <c r="H473" i="6"/>
  <c r="H472" i="6"/>
  <c r="I345" i="6" l="1"/>
  <c r="I335" i="6"/>
  <c r="I334" i="6" s="1"/>
  <c r="G335" i="6"/>
  <c r="G334" i="6" s="1"/>
  <c r="H336" i="6"/>
  <c r="F335" i="6"/>
  <c r="E335" i="6"/>
  <c r="I176" i="6"/>
  <c r="I175" i="6" s="1"/>
  <c r="H177" i="6"/>
  <c r="G176" i="6"/>
  <c r="F176" i="6"/>
  <c r="E176" i="6"/>
  <c r="E175" i="6" s="1"/>
  <c r="E174" i="6" s="1"/>
  <c r="F175" i="6"/>
  <c r="F174" i="6" s="1"/>
  <c r="I489" i="6"/>
  <c r="I486" i="6"/>
  <c r="I483" i="6"/>
  <c r="I465" i="6"/>
  <c r="I463" i="6"/>
  <c r="I461" i="6"/>
  <c r="I458" i="6"/>
  <c r="I456" i="6"/>
  <c r="I454" i="6"/>
  <c r="I447" i="6"/>
  <c r="I445" i="6"/>
  <c r="I443" i="6"/>
  <c r="I440" i="6"/>
  <c r="I437" i="6"/>
  <c r="I431" i="6"/>
  <c r="I429" i="6"/>
  <c r="I427" i="6"/>
  <c r="I424" i="6"/>
  <c r="I421" i="6"/>
  <c r="I415" i="6"/>
  <c r="I413" i="6"/>
  <c r="I408" i="6"/>
  <c r="I406" i="6"/>
  <c r="I400" i="6"/>
  <c r="I395" i="6"/>
  <c r="I394" i="6" s="1"/>
  <c r="I388" i="6"/>
  <c r="I382" i="6"/>
  <c r="I375" i="6"/>
  <c r="I372" i="6"/>
  <c r="I369" i="6"/>
  <c r="I363" i="6"/>
  <c r="I361" i="6"/>
  <c r="I358" i="6" s="1"/>
  <c r="I351" i="6"/>
  <c r="I349" i="6"/>
  <c r="I341" i="6"/>
  <c r="I330" i="6"/>
  <c r="I329" i="6" s="1"/>
  <c r="I326" i="6"/>
  <c r="I324" i="6"/>
  <c r="I320" i="6"/>
  <c r="I318" i="6"/>
  <c r="I315" i="6"/>
  <c r="I309" i="6"/>
  <c r="I308" i="6" s="1"/>
  <c r="I307" i="6" s="1"/>
  <c r="I304" i="6"/>
  <c r="I303" i="6" s="1"/>
  <c r="I300" i="6"/>
  <c r="I299" i="6" s="1"/>
  <c r="I292" i="6"/>
  <c r="I284" i="6"/>
  <c r="I278" i="6"/>
  <c r="I277" i="6" s="1"/>
  <c r="I273" i="6"/>
  <c r="I263" i="6"/>
  <c r="I254" i="6"/>
  <c r="I247" i="6"/>
  <c r="I243" i="6"/>
  <c r="I238" i="6"/>
  <c r="I237" i="6" s="1"/>
  <c r="I231" i="6"/>
  <c r="I230" i="6" s="1"/>
  <c r="I223" i="6"/>
  <c r="I214" i="6"/>
  <c r="I207" i="6"/>
  <c r="I203" i="6"/>
  <c r="I199" i="6"/>
  <c r="I198" i="6" s="1"/>
  <c r="I192" i="6"/>
  <c r="I185" i="6"/>
  <c r="I183" i="6"/>
  <c r="I171" i="6"/>
  <c r="I170" i="6" s="1"/>
  <c r="I164" i="6"/>
  <c r="I163" i="6" s="1"/>
  <c r="I162" i="6" s="1"/>
  <c r="I160" i="6" s="1"/>
  <c r="I157" i="6"/>
  <c r="I150" i="6"/>
  <c r="I149" i="6" s="1"/>
  <c r="I147" i="6"/>
  <c r="I145" i="6"/>
  <c r="I143" i="6"/>
  <c r="I136" i="6"/>
  <c r="I135" i="6" s="1"/>
  <c r="I133" i="6"/>
  <c r="I131" i="6"/>
  <c r="I129" i="6"/>
  <c r="I122" i="6"/>
  <c r="I121" i="6" s="1"/>
  <c r="I119" i="6"/>
  <c r="I117" i="6"/>
  <c r="I115" i="6"/>
  <c r="I108" i="6"/>
  <c r="I105" i="6"/>
  <c r="I103" i="6"/>
  <c r="I101" i="6"/>
  <c r="I95" i="6"/>
  <c r="I94" i="6" s="1"/>
  <c r="I89" i="6"/>
  <c r="I88" i="6" s="1"/>
  <c r="I87" i="6" s="1"/>
  <c r="I82" i="6"/>
  <c r="I81" i="6" s="1"/>
  <c r="I76" i="6"/>
  <c r="I74" i="6"/>
  <c r="I70" i="6"/>
  <c r="I66" i="6"/>
  <c r="I59" i="6"/>
  <c r="I58" i="6" s="1"/>
  <c r="I53" i="6"/>
  <c r="I52" i="6" s="1"/>
  <c r="I51" i="6" s="1"/>
  <c r="I46" i="6"/>
  <c r="I44" i="6"/>
  <c r="I38" i="6"/>
  <c r="I37" i="6" s="1"/>
  <c r="I31" i="6"/>
  <c r="I22" i="6"/>
  <c r="I16" i="6"/>
  <c r="I11" i="6"/>
  <c r="H12" i="6"/>
  <c r="H13" i="6"/>
  <c r="H14" i="6"/>
  <c r="H15" i="6"/>
  <c r="H17" i="6"/>
  <c r="H18" i="6"/>
  <c r="H19" i="6"/>
  <c r="H20" i="6"/>
  <c r="H21" i="6"/>
  <c r="H23" i="6"/>
  <c r="H24" i="6"/>
  <c r="H25" i="6"/>
  <c r="H26" i="6"/>
  <c r="H27" i="6"/>
  <c r="H28" i="6"/>
  <c r="H29" i="6"/>
  <c r="H30" i="6"/>
  <c r="H32" i="6"/>
  <c r="H33" i="6"/>
  <c r="H34" i="6"/>
  <c r="H35" i="6"/>
  <c r="H36" i="6"/>
  <c r="H39" i="6"/>
  <c r="H45" i="6"/>
  <c r="H47" i="6"/>
  <c r="H54" i="6"/>
  <c r="H60" i="6"/>
  <c r="H67" i="6"/>
  <c r="H68" i="6"/>
  <c r="H69" i="6"/>
  <c r="H71" i="6"/>
  <c r="H72" i="6"/>
  <c r="H73" i="6"/>
  <c r="H75" i="6"/>
  <c r="H77" i="6"/>
  <c r="H83" i="6"/>
  <c r="H84" i="6"/>
  <c r="H90" i="6"/>
  <c r="H96" i="6"/>
  <c r="H102" i="6"/>
  <c r="H104" i="6"/>
  <c r="H106" i="6"/>
  <c r="H109" i="6"/>
  <c r="H110" i="6"/>
  <c r="H116" i="6"/>
  <c r="H118" i="6"/>
  <c r="H120" i="6"/>
  <c r="H123" i="6"/>
  <c r="H124" i="6"/>
  <c r="H130" i="6"/>
  <c r="H132" i="6"/>
  <c r="H134" i="6"/>
  <c r="H137" i="6"/>
  <c r="H138" i="6"/>
  <c r="H144" i="6"/>
  <c r="H146" i="6"/>
  <c r="H148" i="6"/>
  <c r="H151" i="6"/>
  <c r="H152" i="6"/>
  <c r="H158" i="6"/>
  <c r="H165" i="6"/>
  <c r="H166" i="6"/>
  <c r="H172" i="6"/>
  <c r="H184" i="6"/>
  <c r="H186" i="6"/>
  <c r="H193" i="6"/>
  <c r="H200" i="6"/>
  <c r="H201" i="6"/>
  <c r="H204" i="6"/>
  <c r="H205" i="6"/>
  <c r="H206" i="6"/>
  <c r="H208" i="6"/>
  <c r="H209" i="6"/>
  <c r="H210" i="6"/>
  <c r="H211" i="6"/>
  <c r="H212" i="6"/>
  <c r="H213" i="6"/>
  <c r="H215" i="6"/>
  <c r="H216" i="6"/>
  <c r="H217" i="6"/>
  <c r="H218" i="6"/>
  <c r="H219" i="6"/>
  <c r="H220" i="6"/>
  <c r="H221" i="6"/>
  <c r="H222" i="6"/>
  <c r="H224" i="6"/>
  <c r="H225" i="6"/>
  <c r="H226" i="6"/>
  <c r="H227" i="6"/>
  <c r="H228" i="6"/>
  <c r="H229" i="6"/>
  <c r="H232" i="6"/>
  <c r="H233" i="6"/>
  <c r="H239" i="6"/>
  <c r="H244" i="6"/>
  <c r="H245" i="6"/>
  <c r="H246" i="6"/>
  <c r="H248" i="6"/>
  <c r="H249" i="6"/>
  <c r="H250" i="6"/>
  <c r="H251" i="6"/>
  <c r="H252" i="6"/>
  <c r="H253" i="6"/>
  <c r="H255" i="6"/>
  <c r="H256" i="6"/>
  <c r="H257" i="6"/>
  <c r="H258" i="6"/>
  <c r="H259" i="6"/>
  <c r="H260" i="6"/>
  <c r="H261" i="6"/>
  <c r="H262" i="6"/>
  <c r="H264" i="6"/>
  <c r="H265" i="6"/>
  <c r="H266" i="6"/>
  <c r="H267" i="6"/>
  <c r="H268" i="6"/>
  <c r="H269" i="6"/>
  <c r="H274" i="6"/>
  <c r="H275" i="6"/>
  <c r="H276" i="6"/>
  <c r="H279" i="6"/>
  <c r="H280" i="6"/>
  <c r="H281" i="6"/>
  <c r="H282" i="6"/>
  <c r="H283" i="6"/>
  <c r="H285" i="6"/>
  <c r="H286" i="6"/>
  <c r="H287" i="6"/>
  <c r="H288" i="6"/>
  <c r="H289" i="6"/>
  <c r="H290" i="6"/>
  <c r="H291" i="6"/>
  <c r="H293" i="6"/>
  <c r="H294" i="6"/>
  <c r="H295" i="6"/>
  <c r="H296" i="6"/>
  <c r="H297" i="6"/>
  <c r="H298" i="6"/>
  <c r="H301" i="6"/>
  <c r="H302" i="6"/>
  <c r="H305" i="6"/>
  <c r="H310" i="6"/>
  <c r="H316" i="6"/>
  <c r="H317" i="6"/>
  <c r="H319" i="6"/>
  <c r="H321" i="6"/>
  <c r="H322" i="6"/>
  <c r="H325" i="6"/>
  <c r="H327" i="6"/>
  <c r="H328" i="6"/>
  <c r="H331" i="6"/>
  <c r="H342" i="6"/>
  <c r="H343" i="6"/>
  <c r="H344" i="6"/>
  <c r="H346" i="6"/>
  <c r="H347" i="6"/>
  <c r="H348" i="6"/>
  <c r="H350" i="6"/>
  <c r="H352" i="6"/>
  <c r="H353" i="6"/>
  <c r="H359" i="6"/>
  <c r="H360" i="6"/>
  <c r="H362" i="6"/>
  <c r="H364" i="6"/>
  <c r="H365" i="6"/>
  <c r="H370" i="6"/>
  <c r="H371" i="6"/>
  <c r="H373" i="6"/>
  <c r="H374" i="6"/>
  <c r="H376" i="6"/>
  <c r="H377" i="6"/>
  <c r="H383" i="6"/>
  <c r="H384" i="6"/>
  <c r="H385" i="6"/>
  <c r="H386" i="6"/>
  <c r="H387" i="6"/>
  <c r="H389" i="6"/>
  <c r="H390" i="6"/>
  <c r="H396" i="6"/>
  <c r="H397" i="6"/>
  <c r="H398" i="6"/>
  <c r="H399" i="6"/>
  <c r="H401" i="6"/>
  <c r="H407" i="6"/>
  <c r="H409" i="6"/>
  <c r="H414" i="6"/>
  <c r="H416" i="6"/>
  <c r="H422" i="6"/>
  <c r="H423" i="6"/>
  <c r="H425" i="6"/>
  <c r="H426" i="6"/>
  <c r="H428" i="6"/>
  <c r="H430" i="6"/>
  <c r="H432" i="6"/>
  <c r="H433" i="6"/>
  <c r="H438" i="6"/>
  <c r="H439" i="6"/>
  <c r="H441" i="6"/>
  <c r="H442" i="6"/>
  <c r="H444" i="6"/>
  <c r="H446" i="6"/>
  <c r="H448" i="6"/>
  <c r="H449" i="6"/>
  <c r="H455" i="6"/>
  <c r="H457" i="6"/>
  <c r="H459" i="6"/>
  <c r="H462" i="6"/>
  <c r="H464" i="6"/>
  <c r="H466" i="6"/>
  <c r="H468" i="6"/>
  <c r="H469" i="6"/>
  <c r="H470" i="6"/>
  <c r="H484" i="6"/>
  <c r="H485" i="6"/>
  <c r="H487" i="6"/>
  <c r="H488" i="6"/>
  <c r="H490" i="6"/>
  <c r="H491" i="6"/>
  <c r="H492" i="6"/>
  <c r="I340" i="6" l="1"/>
  <c r="I114" i="6"/>
  <c r="I113" i="6" s="1"/>
  <c r="H176" i="6"/>
  <c r="I65" i="6"/>
  <c r="H335" i="6"/>
  <c r="I174" i="6"/>
  <c r="G175" i="6"/>
  <c r="G174" i="6" s="1"/>
  <c r="I381" i="6"/>
  <c r="I380" i="6" s="1"/>
  <c r="I379" i="6" s="1"/>
  <c r="I272" i="6"/>
  <c r="I271" i="6" s="1"/>
  <c r="I270" i="6" s="1"/>
  <c r="I323" i="6"/>
  <c r="I460" i="6"/>
  <c r="I412" i="6"/>
  <c r="I411" i="6" s="1"/>
  <c r="I453" i="6"/>
  <c r="I368" i="6"/>
  <c r="I367" i="6" s="1"/>
  <c r="I405" i="6"/>
  <c r="I404" i="6" s="1"/>
  <c r="I482" i="6"/>
  <c r="I481" i="6" s="1"/>
  <c r="I480" i="6" s="1"/>
  <c r="I10" i="6"/>
  <c r="I9" i="6" s="1"/>
  <c r="I339" i="6"/>
  <c r="I436" i="6"/>
  <c r="I435" i="6" s="1"/>
  <c r="I182" i="6"/>
  <c r="I181" i="6" s="1"/>
  <c r="I202" i="6"/>
  <c r="I197" i="6" s="1"/>
  <c r="I314" i="6"/>
  <c r="I313" i="6" s="1"/>
  <c r="I420" i="6"/>
  <c r="I419" i="6" s="1"/>
  <c r="I57" i="6"/>
  <c r="I169" i="6"/>
  <c r="I167" i="6" s="1"/>
  <c r="I93" i="6"/>
  <c r="I91" i="6" s="1"/>
  <c r="I43" i="6"/>
  <c r="I306" i="6"/>
  <c r="I49" i="6"/>
  <c r="I142" i="6"/>
  <c r="I191" i="6"/>
  <c r="I357" i="6"/>
  <c r="I85" i="6"/>
  <c r="I156" i="6"/>
  <c r="I242" i="6"/>
  <c r="I64" i="6"/>
  <c r="I107" i="6"/>
  <c r="I128" i="6"/>
  <c r="I161" i="6"/>
  <c r="I55" i="6"/>
  <c r="I80" i="6"/>
  <c r="I100" i="6"/>
  <c r="I111" i="6"/>
  <c r="I393" i="6"/>
  <c r="I452" i="6" l="1"/>
  <c r="I451" i="6" s="1"/>
  <c r="I338" i="6"/>
  <c r="I337" i="6"/>
  <c r="H175" i="6"/>
  <c r="H174" i="6"/>
  <c r="I173" i="6"/>
  <c r="I159" i="6" s="1"/>
  <c r="G173" i="6"/>
  <c r="I402" i="6"/>
  <c r="I479" i="6"/>
  <c r="I403" i="6"/>
  <c r="I42" i="6"/>
  <c r="I40" i="6" s="1"/>
  <c r="I410" i="6"/>
  <c r="I180" i="6"/>
  <c r="I333" i="6"/>
  <c r="I56" i="6"/>
  <c r="I86" i="6"/>
  <c r="I241" i="6"/>
  <c r="I141" i="6"/>
  <c r="I392" i="6"/>
  <c r="I366" i="6"/>
  <c r="I112" i="6"/>
  <c r="I78" i="6"/>
  <c r="I127" i="6"/>
  <c r="I62" i="6"/>
  <c r="I99" i="6"/>
  <c r="I50" i="6"/>
  <c r="I48" i="6"/>
  <c r="I434" i="6"/>
  <c r="I168" i="6"/>
  <c r="I356" i="6"/>
  <c r="I190" i="6"/>
  <c r="I7" i="6"/>
  <c r="I418" i="6"/>
  <c r="I311" i="6"/>
  <c r="I312" i="6"/>
  <c r="I332" i="6"/>
  <c r="I155" i="6"/>
  <c r="I92" i="6"/>
  <c r="H173" i="6" l="1"/>
  <c r="I196" i="6"/>
  <c r="I179" i="6"/>
  <c r="I355" i="6"/>
  <c r="I354" i="6"/>
  <c r="I125" i="6"/>
  <c r="I97" i="6"/>
  <c r="I391" i="6"/>
  <c r="I378" i="6"/>
  <c r="I240" i="6"/>
  <c r="I195" i="6"/>
  <c r="I139" i="6"/>
  <c r="I41" i="6"/>
  <c r="I8" i="6"/>
  <c r="I6" i="6"/>
  <c r="I153" i="6"/>
  <c r="I417" i="6"/>
  <c r="I188" i="6"/>
  <c r="I63" i="6"/>
  <c r="I79" i="6"/>
  <c r="I178" i="6" l="1"/>
  <c r="I187" i="6"/>
  <c r="I189" i="6"/>
  <c r="I154" i="6"/>
  <c r="I61" i="6"/>
  <c r="I98" i="6"/>
  <c r="I140" i="6"/>
  <c r="I126" i="6"/>
  <c r="H9" i="8" l="1"/>
  <c r="H13" i="8"/>
  <c r="H12" i="8"/>
  <c r="H101" i="2"/>
  <c r="J101" i="2" s="1"/>
  <c r="H79" i="2"/>
  <c r="I79" i="2" s="1"/>
  <c r="H36" i="2"/>
  <c r="I36" i="2" s="1"/>
  <c r="D12" i="9"/>
  <c r="D13" i="4"/>
  <c r="D19" i="4"/>
  <c r="G53" i="6"/>
  <c r="F53" i="6"/>
  <c r="F52" i="6" s="1"/>
  <c r="F51" i="6" s="1"/>
  <c r="F49" i="6" s="1"/>
  <c r="E53" i="6"/>
  <c r="E52" i="6" s="1"/>
  <c r="E51" i="6" s="1"/>
  <c r="E49" i="6" s="1"/>
  <c r="G59" i="6"/>
  <c r="F59" i="6"/>
  <c r="F58" i="6" s="1"/>
  <c r="F57" i="6" s="1"/>
  <c r="F55" i="6" s="1"/>
  <c r="F56" i="6" s="1"/>
  <c r="E59" i="6"/>
  <c r="E58" i="6" s="1"/>
  <c r="E57" i="6" s="1"/>
  <c r="E55" i="6" s="1"/>
  <c r="E56" i="6" s="1"/>
  <c r="I101" i="2" l="1"/>
  <c r="J100" i="2"/>
  <c r="G58" i="6"/>
  <c r="H58" i="6" s="1"/>
  <c r="H59" i="6"/>
  <c r="G52" i="6"/>
  <c r="H52" i="6" s="1"/>
  <c r="H53" i="6"/>
  <c r="G57" i="6"/>
  <c r="H57" i="6" s="1"/>
  <c r="E48" i="6"/>
  <c r="E50" i="6"/>
  <c r="F50" i="6"/>
  <c r="F48" i="6"/>
  <c r="C38" i="9"/>
  <c r="J99" i="2" l="1"/>
  <c r="J49" i="2" s="1"/>
  <c r="G51" i="6"/>
  <c r="G55" i="6"/>
  <c r="G150" i="6"/>
  <c r="H150" i="6" s="1"/>
  <c r="F150" i="6"/>
  <c r="F149" i="6" s="1"/>
  <c r="E150" i="6"/>
  <c r="E149" i="6" s="1"/>
  <c r="F147" i="6"/>
  <c r="E147" i="6"/>
  <c r="G145" i="6"/>
  <c r="H145" i="6" s="1"/>
  <c r="F145" i="6"/>
  <c r="E145" i="6"/>
  <c r="F143" i="6"/>
  <c r="E143" i="6"/>
  <c r="H55" i="6" l="1"/>
  <c r="G49" i="6"/>
  <c r="G48" i="6" s="1"/>
  <c r="H48" i="6" s="1"/>
  <c r="H51" i="6"/>
  <c r="G56" i="6"/>
  <c r="H56" i="6" s="1"/>
  <c r="G149" i="6"/>
  <c r="H149" i="6" s="1"/>
  <c r="F142" i="6"/>
  <c r="F141" i="6" s="1"/>
  <c r="F139" i="6" s="1"/>
  <c r="F140" i="6" s="1"/>
  <c r="E142" i="6"/>
  <c r="E141" i="6" s="1"/>
  <c r="E139" i="6" s="1"/>
  <c r="E140" i="6" s="1"/>
  <c r="G143" i="6"/>
  <c r="H143" i="6" s="1"/>
  <c r="G147" i="6"/>
  <c r="H147" i="6" s="1"/>
  <c r="E433" i="6"/>
  <c r="H49" i="6" l="1"/>
  <c r="G50" i="6"/>
  <c r="H50" i="6" s="1"/>
  <c r="G142" i="6"/>
  <c r="H142" i="6" s="1"/>
  <c r="G447" i="6"/>
  <c r="H447" i="6" s="1"/>
  <c r="F447" i="6"/>
  <c r="E447" i="6"/>
  <c r="G445" i="6"/>
  <c r="H445" i="6" s="1"/>
  <c r="F445" i="6"/>
  <c r="E445" i="6"/>
  <c r="G443" i="6"/>
  <c r="H443" i="6" s="1"/>
  <c r="F443" i="6"/>
  <c r="E443" i="6"/>
  <c r="G440" i="6"/>
  <c r="H440" i="6" s="1"/>
  <c r="F440" i="6"/>
  <c r="E440" i="6"/>
  <c r="G437" i="6"/>
  <c r="H437" i="6" s="1"/>
  <c r="F437" i="6"/>
  <c r="E437" i="6"/>
  <c r="G436" i="6" l="1"/>
  <c r="G141" i="6"/>
  <c r="H141" i="6" s="1"/>
  <c r="F436" i="6"/>
  <c r="F435" i="6" s="1"/>
  <c r="F434" i="6" s="1"/>
  <c r="E436" i="6"/>
  <c r="E435" i="6" s="1"/>
  <c r="E434" i="6" s="1"/>
  <c r="G82" i="2"/>
  <c r="H82" i="2"/>
  <c r="F82" i="2"/>
  <c r="G424" i="6"/>
  <c r="H424" i="6" s="1"/>
  <c r="G19" i="2"/>
  <c r="H19" i="2"/>
  <c r="J19" i="2"/>
  <c r="I19" i="2" s="1"/>
  <c r="F19" i="2"/>
  <c r="G435" i="6" l="1"/>
  <c r="H436" i="6"/>
  <c r="G139" i="6"/>
  <c r="H139" i="6" s="1"/>
  <c r="J35" i="2"/>
  <c r="G434" i="6" l="1"/>
  <c r="H434" i="6" s="1"/>
  <c r="H435" i="6"/>
  <c r="G140" i="6"/>
  <c r="H140" i="6" s="1"/>
  <c r="F28" i="8"/>
  <c r="F36" i="9"/>
  <c r="F41" i="9"/>
  <c r="F22" i="9"/>
  <c r="E22" i="9" s="1"/>
  <c r="E17" i="9"/>
  <c r="D41" i="9" l="1"/>
  <c r="C41" i="9"/>
  <c r="B41" i="9"/>
  <c r="D39" i="9"/>
  <c r="C39" i="9"/>
  <c r="B39" i="9"/>
  <c r="D36" i="9"/>
  <c r="C36" i="9"/>
  <c r="B36" i="9"/>
  <c r="D34" i="9"/>
  <c r="C34" i="9"/>
  <c r="B34" i="9"/>
  <c r="D32" i="9"/>
  <c r="C32" i="9"/>
  <c r="B32" i="9"/>
  <c r="D30" i="9"/>
  <c r="C30" i="9"/>
  <c r="B30" i="9"/>
  <c r="C17" i="9"/>
  <c r="C22" i="9"/>
  <c r="D22" i="9"/>
  <c r="C20" i="9"/>
  <c r="D20" i="9"/>
  <c r="D17" i="9"/>
  <c r="C15" i="9"/>
  <c r="D15" i="9"/>
  <c r="C13" i="9"/>
  <c r="D13" i="9"/>
  <c r="C11" i="9"/>
  <c r="D11" i="9"/>
  <c r="B10" i="9"/>
  <c r="B22" i="9"/>
  <c r="B20" i="9"/>
  <c r="B17" i="9"/>
  <c r="B15" i="9"/>
  <c r="B13" i="9"/>
  <c r="B11" i="9"/>
  <c r="B29" i="9" l="1"/>
  <c r="F10" i="9"/>
  <c r="E10" i="9" s="1"/>
  <c r="F29" i="9"/>
  <c r="D29" i="9"/>
  <c r="D10" i="9"/>
  <c r="C29" i="9"/>
  <c r="C10" i="9"/>
  <c r="G51" i="2"/>
  <c r="H51" i="2"/>
  <c r="I51" i="2" s="1"/>
  <c r="F51" i="2"/>
  <c r="G93" i="2"/>
  <c r="G84" i="2"/>
  <c r="G56" i="2"/>
  <c r="F93" i="2"/>
  <c r="F56" i="2"/>
  <c r="G108" i="2"/>
  <c r="F113" i="2"/>
  <c r="F109" i="2"/>
  <c r="F108" i="2" s="1"/>
  <c r="F115" i="2"/>
  <c r="F90" i="2"/>
  <c r="F84" i="2" s="1"/>
  <c r="F37" i="8" l="1"/>
  <c r="G34" i="8"/>
  <c r="G37" i="8" s="1"/>
  <c r="H34" i="8" s="1"/>
  <c r="H37" i="8" s="1"/>
  <c r="I34" i="8" s="1"/>
  <c r="I37" i="8" s="1"/>
  <c r="J34" i="8" s="1"/>
  <c r="J37" i="8" s="1"/>
  <c r="J21" i="8"/>
  <c r="I21" i="8"/>
  <c r="H21" i="8"/>
  <c r="G21" i="8"/>
  <c r="F21" i="8"/>
  <c r="J11" i="8"/>
  <c r="I11" i="8" s="1"/>
  <c r="H11" i="8"/>
  <c r="G11" i="8"/>
  <c r="F11" i="8"/>
  <c r="J8" i="8"/>
  <c r="I8" i="8" s="1"/>
  <c r="H8" i="8"/>
  <c r="G8" i="8"/>
  <c r="F8" i="8"/>
  <c r="F14" i="8" s="1"/>
  <c r="G14" i="8" l="1"/>
  <c r="G22" i="8" s="1"/>
  <c r="G28" i="8" s="1"/>
  <c r="G29" i="8" s="1"/>
  <c r="J14" i="8"/>
  <c r="I14" i="8" s="1"/>
  <c r="I22" i="8" s="1"/>
  <c r="I28" i="8" s="1"/>
  <c r="I29" i="8" s="1"/>
  <c r="H14" i="8"/>
  <c r="H22" i="8" s="1"/>
  <c r="H28" i="8" s="1"/>
  <c r="H29" i="8" s="1"/>
  <c r="F22" i="8"/>
  <c r="F29" i="8"/>
  <c r="J22" i="8" l="1"/>
  <c r="J28" i="8" s="1"/>
  <c r="J29" i="8" s="1"/>
  <c r="G489" i="6"/>
  <c r="H489" i="6" s="1"/>
  <c r="F489" i="6"/>
  <c r="E489" i="6"/>
  <c r="G486" i="6"/>
  <c r="H486" i="6" s="1"/>
  <c r="F486" i="6"/>
  <c r="E486" i="6"/>
  <c r="G483" i="6"/>
  <c r="H483" i="6" s="1"/>
  <c r="F483" i="6"/>
  <c r="E483" i="6"/>
  <c r="E482" i="6" l="1"/>
  <c r="E481" i="6" s="1"/>
  <c r="E479" i="6" s="1"/>
  <c r="F482" i="6"/>
  <c r="F481" i="6" s="1"/>
  <c r="F479" i="6" s="1"/>
  <c r="G482" i="6"/>
  <c r="G481" i="6" l="1"/>
  <c r="H482" i="6"/>
  <c r="F480" i="6"/>
  <c r="E480" i="6"/>
  <c r="G480" i="6"/>
  <c r="H480" i="6" s="1"/>
  <c r="G479" i="6" l="1"/>
  <c r="H479" i="6" s="1"/>
  <c r="H481" i="6"/>
  <c r="G395" i="6"/>
  <c r="H395" i="6" s="1"/>
  <c r="G349" i="6" l="1"/>
  <c r="H349" i="6" s="1"/>
  <c r="G278" i="6" l="1"/>
  <c r="H278" i="6" s="1"/>
  <c r="G103" i="6" l="1"/>
  <c r="H103" i="6" s="1"/>
  <c r="F185" i="6" l="1"/>
  <c r="E185" i="6"/>
  <c r="G183" i="6"/>
  <c r="F183" i="6"/>
  <c r="E183" i="6"/>
  <c r="E36" i="6"/>
  <c r="E424" i="6"/>
  <c r="E215" i="6"/>
  <c r="E229" i="6"/>
  <c r="E358" i="6"/>
  <c r="F361" i="6"/>
  <c r="E361" i="6"/>
  <c r="F349" i="6"/>
  <c r="E349" i="6"/>
  <c r="F182" i="6" l="1"/>
  <c r="F181" i="6" s="1"/>
  <c r="F180" i="6" s="1"/>
  <c r="F179" i="6" s="1"/>
  <c r="F178" i="6" s="1"/>
  <c r="H183" i="6"/>
  <c r="E182" i="6"/>
  <c r="E181" i="6" s="1"/>
  <c r="E180" i="6" s="1"/>
  <c r="E179" i="6" s="1"/>
  <c r="E178" i="6" s="1"/>
  <c r="G185" i="6"/>
  <c r="H185" i="6" s="1"/>
  <c r="F300" i="6"/>
  <c r="F299" i="6" s="1"/>
  <c r="E300" i="6"/>
  <c r="E299" i="6" s="1"/>
  <c r="G182" i="6" l="1"/>
  <c r="G300" i="6"/>
  <c r="H300" i="6" s="1"/>
  <c r="F164" i="6"/>
  <c r="E164" i="6"/>
  <c r="G181" i="6" l="1"/>
  <c r="H182" i="6"/>
  <c r="G299" i="6"/>
  <c r="H299" i="6" s="1"/>
  <c r="G180" i="6" l="1"/>
  <c r="H181" i="6"/>
  <c r="J29" i="2"/>
  <c r="G29" i="2"/>
  <c r="H29" i="2"/>
  <c r="F29" i="2"/>
  <c r="G39" i="2"/>
  <c r="G38" i="2" s="1"/>
  <c r="G35" i="2"/>
  <c r="G34" i="2" s="1"/>
  <c r="G32" i="2"/>
  <c r="G26" i="2"/>
  <c r="G25" i="2" s="1"/>
  <c r="G22" i="2"/>
  <c r="G21" i="2" s="1"/>
  <c r="G17" i="2"/>
  <c r="G14" i="2"/>
  <c r="G12" i="2"/>
  <c r="F465" i="6"/>
  <c r="F463" i="6"/>
  <c r="F461" i="6"/>
  <c r="F458" i="6"/>
  <c r="F456" i="6"/>
  <c r="F454" i="6"/>
  <c r="F431" i="6"/>
  <c r="F429" i="6"/>
  <c r="F427" i="6"/>
  <c r="F424" i="6"/>
  <c r="F421" i="6"/>
  <c r="F415" i="6"/>
  <c r="F413" i="6"/>
  <c r="F408" i="6"/>
  <c r="F406" i="6"/>
  <c r="F400" i="6"/>
  <c r="F394" i="6"/>
  <c r="F388" i="6"/>
  <c r="F382" i="6"/>
  <c r="F375" i="6"/>
  <c r="F372" i="6"/>
  <c r="F369" i="6"/>
  <c r="F363" i="6"/>
  <c r="F358" i="6"/>
  <c r="F351" i="6"/>
  <c r="F345" i="6"/>
  <c r="F341" i="6"/>
  <c r="F330" i="6"/>
  <c r="F329" i="6" s="1"/>
  <c r="F326" i="6"/>
  <c r="F324" i="6"/>
  <c r="F320" i="6"/>
  <c r="F318" i="6"/>
  <c r="F315" i="6"/>
  <c r="F309" i="6"/>
  <c r="F308" i="6" s="1"/>
  <c r="F307" i="6" s="1"/>
  <c r="F306" i="6" s="1"/>
  <c r="F304" i="6"/>
  <c r="F303" i="6" s="1"/>
  <c r="F292" i="6"/>
  <c r="F284" i="6"/>
  <c r="F277" i="6"/>
  <c r="F273" i="6"/>
  <c r="F263" i="6"/>
  <c r="F254" i="6"/>
  <c r="F247" i="6"/>
  <c r="F243" i="6"/>
  <c r="F238" i="6"/>
  <c r="F237" i="6" s="1"/>
  <c r="F231" i="6"/>
  <c r="F230" i="6" s="1"/>
  <c r="F223" i="6"/>
  <c r="F214" i="6"/>
  <c r="F207" i="6"/>
  <c r="F203" i="6"/>
  <c r="F199" i="6"/>
  <c r="F198" i="6" s="1"/>
  <c r="F192" i="6"/>
  <c r="F191" i="6" s="1"/>
  <c r="F190" i="6" s="1"/>
  <c r="F188" i="6" s="1"/>
  <c r="F171" i="6"/>
  <c r="F170" i="6" s="1"/>
  <c r="F169" i="6" s="1"/>
  <c r="F167" i="6" s="1"/>
  <c r="F168" i="6" s="1"/>
  <c r="F163" i="6"/>
  <c r="F162" i="6" s="1"/>
  <c r="F160" i="6" s="1"/>
  <c r="F161" i="6" s="1"/>
  <c r="F157" i="6"/>
  <c r="F156" i="6" s="1"/>
  <c r="F155" i="6" s="1"/>
  <c r="F153" i="6" s="1"/>
  <c r="F154" i="6" s="1"/>
  <c r="F136" i="6"/>
  <c r="F135" i="6" s="1"/>
  <c r="F133" i="6"/>
  <c r="F131" i="6"/>
  <c r="F129" i="6"/>
  <c r="F122" i="6"/>
  <c r="F121" i="6" s="1"/>
  <c r="F119" i="6"/>
  <c r="F117" i="6"/>
  <c r="F115" i="6"/>
  <c r="F108" i="6"/>
  <c r="F107" i="6" s="1"/>
  <c r="F105" i="6"/>
  <c r="F103" i="6"/>
  <c r="F101" i="6"/>
  <c r="F95" i="6"/>
  <c r="F94" i="6" s="1"/>
  <c r="F93" i="6" s="1"/>
  <c r="F91" i="6" s="1"/>
  <c r="F92" i="6" s="1"/>
  <c r="F89" i="6"/>
  <c r="F88" i="6" s="1"/>
  <c r="F82" i="6"/>
  <c r="F81" i="6" s="1"/>
  <c r="F80" i="6" s="1"/>
  <c r="F78" i="6" s="1"/>
  <c r="F76" i="6"/>
  <c r="F74" i="6"/>
  <c r="F70" i="6"/>
  <c r="F66" i="6"/>
  <c r="F46" i="6"/>
  <c r="F44" i="6"/>
  <c r="G44" i="6"/>
  <c r="H44" i="6" s="1"/>
  <c r="F38" i="6"/>
  <c r="F37" i="6" s="1"/>
  <c r="F31" i="6"/>
  <c r="F22" i="6"/>
  <c r="F16" i="6"/>
  <c r="F11" i="6"/>
  <c r="E199" i="6"/>
  <c r="E198" i="6" s="1"/>
  <c r="I29" i="2" l="1"/>
  <c r="G11" i="2"/>
  <c r="G179" i="6"/>
  <c r="H180" i="6"/>
  <c r="F79" i="6"/>
  <c r="F357" i="6"/>
  <c r="F356" i="6" s="1"/>
  <c r="F355" i="6" s="1"/>
  <c r="F405" i="6"/>
  <c r="F404" i="6" s="1"/>
  <c r="F403" i="6" s="1"/>
  <c r="F10" i="6"/>
  <c r="F9" i="6" s="1"/>
  <c r="F7" i="6" s="1"/>
  <c r="F8" i="6" s="1"/>
  <c r="F393" i="6"/>
  <c r="F392" i="6" s="1"/>
  <c r="F391" i="6" s="1"/>
  <c r="F272" i="6"/>
  <c r="F271" i="6" s="1"/>
  <c r="F270" i="6" s="1"/>
  <c r="F314" i="6"/>
  <c r="F420" i="6"/>
  <c r="F419" i="6" s="1"/>
  <c r="F418" i="6" s="1"/>
  <c r="F417" i="6" s="1"/>
  <c r="F460" i="6"/>
  <c r="F100" i="6"/>
  <c r="F99" i="6" s="1"/>
  <c r="F97" i="6" s="1"/>
  <c r="F98" i="6" s="1"/>
  <c r="F114" i="6"/>
  <c r="F113" i="6" s="1"/>
  <c r="F111" i="6" s="1"/>
  <c r="F112" i="6" s="1"/>
  <c r="F43" i="6"/>
  <c r="F42" i="6" s="1"/>
  <c r="F40" i="6" s="1"/>
  <c r="F41" i="6" s="1"/>
  <c r="F65" i="6"/>
  <c r="F64" i="6" s="1"/>
  <c r="F62" i="6" s="1"/>
  <c r="F128" i="6"/>
  <c r="F127" i="6" s="1"/>
  <c r="F125" i="6" s="1"/>
  <c r="F126" i="6" s="1"/>
  <c r="F202" i="6"/>
  <c r="F197" i="6" s="1"/>
  <c r="F196" i="6" s="1"/>
  <c r="F189" i="6"/>
  <c r="F187" i="6"/>
  <c r="F323" i="6"/>
  <c r="F340" i="6"/>
  <c r="F339" i="6" s="1"/>
  <c r="F368" i="6"/>
  <c r="F367" i="6" s="1"/>
  <c r="F366" i="6" s="1"/>
  <c r="F242" i="6"/>
  <c r="F241" i="6" s="1"/>
  <c r="F240" i="6" s="1"/>
  <c r="F381" i="6"/>
  <c r="F380" i="6" s="1"/>
  <c r="F379" i="6" s="1"/>
  <c r="F412" i="6"/>
  <c r="F411" i="6" s="1"/>
  <c r="F453" i="6"/>
  <c r="G28" i="2"/>
  <c r="F159" i="6"/>
  <c r="F87" i="6"/>
  <c r="F85" i="6" s="1"/>
  <c r="F86" i="6" s="1"/>
  <c r="C18" i="4"/>
  <c r="D18" i="4"/>
  <c r="E18" i="4" s="1"/>
  <c r="C16" i="4"/>
  <c r="C14" i="4"/>
  <c r="C12" i="4"/>
  <c r="D12" i="4"/>
  <c r="E12" i="4" s="1"/>
  <c r="G118" i="2"/>
  <c r="G117" i="2" s="1"/>
  <c r="G114" i="2"/>
  <c r="G107" i="2"/>
  <c r="G104" i="2"/>
  <c r="G103" i="2" s="1"/>
  <c r="G100" i="2"/>
  <c r="G99" i="2" s="1"/>
  <c r="G92" i="2"/>
  <c r="G72" i="2"/>
  <c r="G65" i="2"/>
  <c r="G60" i="2"/>
  <c r="G54" i="2"/>
  <c r="G50" i="2"/>
  <c r="G106" i="2" l="1"/>
  <c r="G59" i="2"/>
  <c r="G178" i="6"/>
  <c r="H178" i="6" s="1"/>
  <c r="H179" i="6"/>
  <c r="F61" i="6"/>
  <c r="G10" i="2"/>
  <c r="G42" i="2" s="1"/>
  <c r="F313" i="6"/>
  <c r="F312" i="6" s="1"/>
  <c r="F378" i="6"/>
  <c r="F410" i="6"/>
  <c r="F402" i="6"/>
  <c r="F452" i="6"/>
  <c r="F450" i="6" s="1"/>
  <c r="F451" i="6" s="1"/>
  <c r="F195" i="6"/>
  <c r="F338" i="6"/>
  <c r="F337" i="6"/>
  <c r="F334" i="6" s="1"/>
  <c r="F354" i="6"/>
  <c r="F6" i="6"/>
  <c r="C11" i="4"/>
  <c r="C10" i="4" s="1"/>
  <c r="G49" i="2"/>
  <c r="F63" i="6"/>
  <c r="F332" i="6" l="1"/>
  <c r="F333" i="6"/>
  <c r="F311" i="6"/>
  <c r="G124" i="2"/>
  <c r="E465" i="6"/>
  <c r="E463" i="6"/>
  <c r="E461" i="6"/>
  <c r="E458" i="6"/>
  <c r="E456" i="6"/>
  <c r="E454" i="6"/>
  <c r="E431" i="6"/>
  <c r="E429" i="6"/>
  <c r="E427" i="6"/>
  <c r="E421" i="6"/>
  <c r="E415" i="6"/>
  <c r="E413" i="6"/>
  <c r="E408" i="6"/>
  <c r="E406" i="6"/>
  <c r="E400" i="6"/>
  <c r="E394" i="6"/>
  <c r="E388" i="6"/>
  <c r="E382" i="6"/>
  <c r="E375" i="6"/>
  <c r="E372" i="6"/>
  <c r="E369" i="6"/>
  <c r="E363" i="6"/>
  <c r="E357" i="6" s="1"/>
  <c r="G361" i="6"/>
  <c r="H361" i="6" s="1"/>
  <c r="E351" i="6"/>
  <c r="E345" i="6"/>
  <c r="E341" i="6"/>
  <c r="E330" i="6"/>
  <c r="E329" i="6" s="1"/>
  <c r="E326" i="6"/>
  <c r="E324" i="6"/>
  <c r="E320" i="6"/>
  <c r="E318" i="6"/>
  <c r="E315" i="6"/>
  <c r="E309" i="6"/>
  <c r="E308" i="6" s="1"/>
  <c r="E307" i="6" s="1"/>
  <c r="E306" i="6" s="1"/>
  <c r="E304" i="6"/>
  <c r="E303" i="6" s="1"/>
  <c r="E292" i="6"/>
  <c r="E284" i="6"/>
  <c r="E277" i="6"/>
  <c r="E273" i="6"/>
  <c r="E263" i="6"/>
  <c r="E254" i="6"/>
  <c r="E247" i="6"/>
  <c r="E243" i="6"/>
  <c r="E238" i="6"/>
  <c r="E237" i="6" s="1"/>
  <c r="E231" i="6"/>
  <c r="E230" i="6" s="1"/>
  <c r="E223" i="6"/>
  <c r="E214" i="6"/>
  <c r="E207" i="6"/>
  <c r="E203" i="6"/>
  <c r="E192" i="6"/>
  <c r="E191" i="6" s="1"/>
  <c r="E190" i="6" s="1"/>
  <c r="E188" i="6" s="1"/>
  <c r="E171" i="6"/>
  <c r="E170" i="6" s="1"/>
  <c r="E169" i="6" s="1"/>
  <c r="E167" i="6" s="1"/>
  <c r="E168" i="6" s="1"/>
  <c r="G164" i="6"/>
  <c r="H164" i="6" s="1"/>
  <c r="E163" i="6"/>
  <c r="E162" i="6" s="1"/>
  <c r="E160" i="6" s="1"/>
  <c r="E157" i="6"/>
  <c r="E156" i="6" s="1"/>
  <c r="E136" i="6"/>
  <c r="E135" i="6" s="1"/>
  <c r="E133" i="6"/>
  <c r="E131" i="6"/>
  <c r="E129" i="6"/>
  <c r="E122" i="6"/>
  <c r="E121" i="6" s="1"/>
  <c r="E119" i="6"/>
  <c r="E117" i="6"/>
  <c r="E115" i="6"/>
  <c r="E108" i="6"/>
  <c r="E107" i="6" s="1"/>
  <c r="E105" i="6"/>
  <c r="E103" i="6"/>
  <c r="E101" i="6"/>
  <c r="E95" i="6"/>
  <c r="E94" i="6" s="1"/>
  <c r="E93" i="6" s="1"/>
  <c r="E91" i="6" s="1"/>
  <c r="E92" i="6" s="1"/>
  <c r="E89" i="6"/>
  <c r="E88" i="6" s="1"/>
  <c r="E87" i="6" s="1"/>
  <c r="E85" i="6" s="1"/>
  <c r="E86" i="6" s="1"/>
  <c r="E82" i="6"/>
  <c r="E81" i="6" s="1"/>
  <c r="E80" i="6" s="1"/>
  <c r="E78" i="6" s="1"/>
  <c r="E79" i="6" s="1"/>
  <c r="E76" i="6"/>
  <c r="E74" i="6"/>
  <c r="E70" i="6"/>
  <c r="E66" i="6"/>
  <c r="E46" i="6"/>
  <c r="E44" i="6"/>
  <c r="E38" i="6"/>
  <c r="E37" i="6" s="1"/>
  <c r="E31" i="6"/>
  <c r="E22" i="6"/>
  <c r="E16" i="6"/>
  <c r="E11" i="6"/>
  <c r="B18" i="4"/>
  <c r="B16" i="4"/>
  <c r="B14" i="4"/>
  <c r="F118" i="2"/>
  <c r="F117" i="2" s="1"/>
  <c r="F114" i="2"/>
  <c r="H108" i="2"/>
  <c r="I108" i="2" s="1"/>
  <c r="F104" i="2"/>
  <c r="F103" i="2" s="1"/>
  <c r="F100" i="2"/>
  <c r="F99" i="2" s="1"/>
  <c r="H93" i="2"/>
  <c r="I93" i="2" s="1"/>
  <c r="F92" i="2"/>
  <c r="H84" i="2"/>
  <c r="I84" i="2" s="1"/>
  <c r="F72" i="2"/>
  <c r="F65" i="2"/>
  <c r="F60" i="2"/>
  <c r="H56" i="2"/>
  <c r="I56" i="2" s="1"/>
  <c r="F54" i="2"/>
  <c r="F50" i="2" s="1"/>
  <c r="H39" i="2"/>
  <c r="F39" i="2"/>
  <c r="H35" i="2"/>
  <c r="F35" i="2"/>
  <c r="F34" i="2" s="1"/>
  <c r="H32" i="2"/>
  <c r="F32" i="2"/>
  <c r="H26" i="2"/>
  <c r="H25" i="2" s="1"/>
  <c r="F26" i="2"/>
  <c r="F25" i="2" s="1"/>
  <c r="F22" i="2"/>
  <c r="F21" i="2" s="1"/>
  <c r="H17" i="2"/>
  <c r="F17" i="2"/>
  <c r="H14" i="2"/>
  <c r="H12" i="2"/>
  <c r="F12" i="2"/>
  <c r="H34" i="2" l="1"/>
  <c r="I35" i="2"/>
  <c r="H11" i="2"/>
  <c r="F59" i="2"/>
  <c r="F49" i="2" s="1"/>
  <c r="E420" i="6"/>
  <c r="E419" i="6" s="1"/>
  <c r="E418" i="6" s="1"/>
  <c r="E412" i="6"/>
  <c r="E411" i="6" s="1"/>
  <c r="E410" i="6" s="1"/>
  <c r="E340" i="6"/>
  <c r="E339" i="6" s="1"/>
  <c r="E405" i="6"/>
  <c r="E404" i="6" s="1"/>
  <c r="E403" i="6" s="1"/>
  <c r="E381" i="6"/>
  <c r="E380" i="6" s="1"/>
  <c r="E379" i="6" s="1"/>
  <c r="E356" i="6"/>
  <c r="E355" i="6" s="1"/>
  <c r="E100" i="6"/>
  <c r="E99" i="6" s="1"/>
  <c r="E97" i="6" s="1"/>
  <c r="E98" i="6" s="1"/>
  <c r="E114" i="6"/>
  <c r="E113" i="6" s="1"/>
  <c r="E111" i="6" s="1"/>
  <c r="E112" i="6" s="1"/>
  <c r="E128" i="6"/>
  <c r="E127" i="6" s="1"/>
  <c r="E125" i="6" s="1"/>
  <c r="E126" i="6" s="1"/>
  <c r="E460" i="6"/>
  <c r="E202" i="6"/>
  <c r="E197" i="6" s="1"/>
  <c r="E10" i="6"/>
  <c r="E9" i="6" s="1"/>
  <c r="E7" i="6" s="1"/>
  <c r="E8" i="6" s="1"/>
  <c r="E65" i="6"/>
  <c r="E64" i="6" s="1"/>
  <c r="E62" i="6" s="1"/>
  <c r="E368" i="6"/>
  <c r="E367" i="6" s="1"/>
  <c r="E366" i="6" s="1"/>
  <c r="G324" i="6"/>
  <c r="H324" i="6" s="1"/>
  <c r="G345" i="6"/>
  <c r="H345" i="6" s="1"/>
  <c r="G363" i="6"/>
  <c r="H363" i="6" s="1"/>
  <c r="G388" i="6"/>
  <c r="H388" i="6" s="1"/>
  <c r="G95" i="6"/>
  <c r="H95" i="6" s="1"/>
  <c r="G115" i="6"/>
  <c r="H115" i="6" s="1"/>
  <c r="G129" i="6"/>
  <c r="H129" i="6" s="1"/>
  <c r="E187" i="6"/>
  <c r="E189" i="6"/>
  <c r="G320" i="6"/>
  <c r="H320" i="6" s="1"/>
  <c r="E453" i="6"/>
  <c r="G458" i="6"/>
  <c r="H458" i="6" s="1"/>
  <c r="G465" i="6"/>
  <c r="H465" i="6" s="1"/>
  <c r="G38" i="6"/>
  <c r="H38" i="6" s="1"/>
  <c r="G70" i="6"/>
  <c r="H70" i="6" s="1"/>
  <c r="G192" i="6"/>
  <c r="H192" i="6" s="1"/>
  <c r="G254" i="6"/>
  <c r="H254" i="6" s="1"/>
  <c r="G273" i="6"/>
  <c r="H273" i="6" s="1"/>
  <c r="G284" i="6"/>
  <c r="H284" i="6" s="1"/>
  <c r="G292" i="6"/>
  <c r="H292" i="6" s="1"/>
  <c r="E314" i="6"/>
  <c r="G318" i="6"/>
  <c r="H318" i="6" s="1"/>
  <c r="G326" i="6"/>
  <c r="H326" i="6" s="1"/>
  <c r="G330" i="6"/>
  <c r="H330" i="6" s="1"/>
  <c r="G369" i="6"/>
  <c r="H369" i="6" s="1"/>
  <c r="G375" i="6"/>
  <c r="H375" i="6" s="1"/>
  <c r="E393" i="6"/>
  <c r="E392" i="6" s="1"/>
  <c r="E391" i="6" s="1"/>
  <c r="G400" i="6"/>
  <c r="H400" i="6" s="1"/>
  <c r="G408" i="6"/>
  <c r="H408" i="6" s="1"/>
  <c r="G413" i="6"/>
  <c r="H413" i="6" s="1"/>
  <c r="G415" i="6"/>
  <c r="H415" i="6" s="1"/>
  <c r="G421" i="6"/>
  <c r="H421" i="6" s="1"/>
  <c r="G454" i="6"/>
  <c r="H454" i="6" s="1"/>
  <c r="G74" i="6"/>
  <c r="H74" i="6" s="1"/>
  <c r="G105" i="6"/>
  <c r="H105" i="6" s="1"/>
  <c r="G117" i="6"/>
  <c r="H117" i="6" s="1"/>
  <c r="G119" i="6"/>
  <c r="H119" i="6" s="1"/>
  <c r="G199" i="6"/>
  <c r="H199" i="6" s="1"/>
  <c r="G203" i="6"/>
  <c r="H203" i="6" s="1"/>
  <c r="G214" i="6"/>
  <c r="H214" i="6" s="1"/>
  <c r="G238" i="6"/>
  <c r="H238" i="6" s="1"/>
  <c r="G243" i="6"/>
  <c r="H243" i="6" s="1"/>
  <c r="G263" i="6"/>
  <c r="H263" i="6" s="1"/>
  <c r="G309" i="6"/>
  <c r="H309" i="6" s="1"/>
  <c r="G11" i="6"/>
  <c r="H11" i="6" s="1"/>
  <c r="G22" i="6"/>
  <c r="H22" i="6" s="1"/>
  <c r="G31" i="6"/>
  <c r="H31" i="6" s="1"/>
  <c r="E43" i="6"/>
  <c r="E42" i="6" s="1"/>
  <c r="E40" i="6" s="1"/>
  <c r="E41" i="6" s="1"/>
  <c r="G46" i="6"/>
  <c r="H46" i="6" s="1"/>
  <c r="G66" i="6"/>
  <c r="H66" i="6" s="1"/>
  <c r="G101" i="6"/>
  <c r="H101" i="6" s="1"/>
  <c r="G131" i="6"/>
  <c r="H131" i="6" s="1"/>
  <c r="G133" i="6"/>
  <c r="H133" i="6" s="1"/>
  <c r="G136" i="6"/>
  <c r="H136" i="6" s="1"/>
  <c r="G157" i="6"/>
  <c r="H157" i="6" s="1"/>
  <c r="G231" i="6"/>
  <c r="H231" i="6" s="1"/>
  <c r="G247" i="6"/>
  <c r="H247" i="6" s="1"/>
  <c r="E272" i="6"/>
  <c r="G277" i="6"/>
  <c r="H277" i="6" s="1"/>
  <c r="G351" i="6"/>
  <c r="H351" i="6" s="1"/>
  <c r="G406" i="6"/>
  <c r="H406" i="6" s="1"/>
  <c r="G456" i="6"/>
  <c r="H456" i="6" s="1"/>
  <c r="G461" i="6"/>
  <c r="G463" i="6"/>
  <c r="H463" i="6" s="1"/>
  <c r="G16" i="6"/>
  <c r="H16" i="6" s="1"/>
  <c r="G76" i="6"/>
  <c r="H76" i="6" s="1"/>
  <c r="G82" i="6"/>
  <c r="H82" i="6" s="1"/>
  <c r="G89" i="6"/>
  <c r="H89" i="6" s="1"/>
  <c r="G108" i="6"/>
  <c r="H108" i="6" s="1"/>
  <c r="G122" i="6"/>
  <c r="H122" i="6" s="1"/>
  <c r="E159" i="6"/>
  <c r="E161" i="6"/>
  <c r="G171" i="6"/>
  <c r="H171" i="6" s="1"/>
  <c r="G207" i="6"/>
  <c r="H207" i="6" s="1"/>
  <c r="G223" i="6"/>
  <c r="H223" i="6" s="1"/>
  <c r="E242" i="6"/>
  <c r="E241" i="6" s="1"/>
  <c r="E240" i="6" s="1"/>
  <c r="G304" i="6"/>
  <c r="H304" i="6" s="1"/>
  <c r="G315" i="6"/>
  <c r="H315" i="6" s="1"/>
  <c r="G341" i="6"/>
  <c r="H341" i="6" s="1"/>
  <c r="G358" i="6"/>
  <c r="G372" i="6"/>
  <c r="H372" i="6" s="1"/>
  <c r="G382" i="6"/>
  <c r="H382" i="6" s="1"/>
  <c r="G394" i="6"/>
  <c r="H394" i="6" s="1"/>
  <c r="G427" i="6"/>
  <c r="H427" i="6" s="1"/>
  <c r="G429" i="6"/>
  <c r="H429" i="6" s="1"/>
  <c r="G431" i="6"/>
  <c r="H431" i="6" s="1"/>
  <c r="D14" i="4"/>
  <c r="E14" i="4" s="1"/>
  <c r="D16" i="4"/>
  <c r="E16" i="4" s="1"/>
  <c r="F14" i="2"/>
  <c r="F11" i="2" s="1"/>
  <c r="H22" i="2"/>
  <c r="H21" i="2" s="1"/>
  <c r="J39" i="2"/>
  <c r="I39" i="2" s="1"/>
  <c r="H100" i="2"/>
  <c r="I100" i="2" s="1"/>
  <c r="H104" i="2"/>
  <c r="I104" i="2" s="1"/>
  <c r="F28" i="2"/>
  <c r="H60" i="2"/>
  <c r="I60" i="2" s="1"/>
  <c r="H65" i="2"/>
  <c r="I65" i="2" s="1"/>
  <c r="F107" i="2"/>
  <c r="F106" i="2" s="1"/>
  <c r="H118" i="2"/>
  <c r="I118" i="2" s="1"/>
  <c r="J26" i="2"/>
  <c r="H38" i="2"/>
  <c r="J14" i="2"/>
  <c r="I14" i="2" s="1"/>
  <c r="F38" i="2"/>
  <c r="H54" i="2"/>
  <c r="I54" i="2" s="1"/>
  <c r="H72" i="2"/>
  <c r="H114" i="2"/>
  <c r="I114" i="2" s="1"/>
  <c r="E155" i="6"/>
  <c r="E153" i="6" s="1"/>
  <c r="J12" i="2"/>
  <c r="I12" i="2" s="1"/>
  <c r="H28" i="2"/>
  <c r="B12" i="4"/>
  <c r="B11" i="4" s="1"/>
  <c r="B10" i="4" s="1"/>
  <c r="H59" i="2" l="1"/>
  <c r="I72" i="2"/>
  <c r="J25" i="2"/>
  <c r="I25" i="2" s="1"/>
  <c r="I26" i="2"/>
  <c r="H461" i="6"/>
  <c r="G460" i="6"/>
  <c r="H460" i="6" s="1"/>
  <c r="G357" i="6"/>
  <c r="H357" i="6" s="1"/>
  <c r="H358" i="6"/>
  <c r="E61" i="6"/>
  <c r="E417" i="6"/>
  <c r="E402" i="6"/>
  <c r="E354" i="6"/>
  <c r="E63" i="6"/>
  <c r="E452" i="6"/>
  <c r="E450" i="6" s="1"/>
  <c r="E451" i="6" s="1"/>
  <c r="E271" i="6"/>
  <c r="E270" i="6" s="1"/>
  <c r="F10" i="2"/>
  <c r="F42" i="2" s="1"/>
  <c r="G381" i="6"/>
  <c r="H381" i="6" s="1"/>
  <c r="G170" i="6"/>
  <c r="H170" i="6" s="1"/>
  <c r="G107" i="6"/>
  <c r="H107" i="6" s="1"/>
  <c r="G340" i="6"/>
  <c r="H340" i="6" s="1"/>
  <c r="G135" i="6"/>
  <c r="H135" i="6" s="1"/>
  <c r="G43" i="6"/>
  <c r="H43" i="6" s="1"/>
  <c r="G242" i="6"/>
  <c r="H242" i="6" s="1"/>
  <c r="G198" i="6"/>
  <c r="H198" i="6" s="1"/>
  <c r="G393" i="6"/>
  <c r="H393" i="6" s="1"/>
  <c r="G368" i="6"/>
  <c r="H368" i="6" s="1"/>
  <c r="G323" i="6"/>
  <c r="H323" i="6" s="1"/>
  <c r="G303" i="6"/>
  <c r="H303" i="6" s="1"/>
  <c r="G156" i="6"/>
  <c r="H156" i="6" s="1"/>
  <c r="G128" i="6"/>
  <c r="H128" i="6" s="1"/>
  <c r="G308" i="6"/>
  <c r="H308" i="6" s="1"/>
  <c r="G163" i="6"/>
  <c r="H163" i="6" s="1"/>
  <c r="G420" i="6"/>
  <c r="H420" i="6" s="1"/>
  <c r="G314" i="6"/>
  <c r="H314" i="6" s="1"/>
  <c r="G121" i="6"/>
  <c r="H121" i="6" s="1"/>
  <c r="G81" i="6"/>
  <c r="H81" i="6" s="1"/>
  <c r="G405" i="6"/>
  <c r="H405" i="6" s="1"/>
  <c r="G100" i="6"/>
  <c r="H100" i="6" s="1"/>
  <c r="G202" i="6"/>
  <c r="H202" i="6" s="1"/>
  <c r="E6" i="6"/>
  <c r="G412" i="6"/>
  <c r="H412" i="6" s="1"/>
  <c r="E337" i="6"/>
  <c r="E334" i="6" s="1"/>
  <c r="E338" i="6"/>
  <c r="G94" i="6"/>
  <c r="H94" i="6" s="1"/>
  <c r="G237" i="6"/>
  <c r="G453" i="6"/>
  <c r="H453" i="6" s="1"/>
  <c r="G272" i="6"/>
  <c r="H272" i="6" s="1"/>
  <c r="G114" i="6"/>
  <c r="H114" i="6" s="1"/>
  <c r="E196" i="6"/>
  <c r="G88" i="6"/>
  <c r="H88" i="6" s="1"/>
  <c r="G230" i="6"/>
  <c r="H230" i="6" s="1"/>
  <c r="G65" i="6"/>
  <c r="H65" i="6" s="1"/>
  <c r="G10" i="6"/>
  <c r="H10" i="6" s="1"/>
  <c r="G329" i="6"/>
  <c r="H329" i="6" s="1"/>
  <c r="G191" i="6"/>
  <c r="H191" i="6" s="1"/>
  <c r="G37" i="6"/>
  <c r="H37" i="6" s="1"/>
  <c r="E378" i="6"/>
  <c r="D11" i="4"/>
  <c r="E11" i="4" s="1"/>
  <c r="H10" i="2"/>
  <c r="H107" i="2"/>
  <c r="I107" i="2" s="1"/>
  <c r="H92" i="2"/>
  <c r="I92" i="2" s="1"/>
  <c r="H50" i="2"/>
  <c r="I50" i="2" s="1"/>
  <c r="J32" i="2"/>
  <c r="I32" i="2" s="1"/>
  <c r="J17" i="2"/>
  <c r="H99" i="2"/>
  <c r="I99" i="2" s="1"/>
  <c r="J34" i="2"/>
  <c r="I34" i="2" s="1"/>
  <c r="J22" i="2"/>
  <c r="H117" i="2"/>
  <c r="I117" i="2" s="1"/>
  <c r="H103" i="2"/>
  <c r="I103" i="2" s="1"/>
  <c r="J38" i="2"/>
  <c r="I38" i="2" s="1"/>
  <c r="E154" i="6"/>
  <c r="J21" i="2" l="1"/>
  <c r="I21" i="2" s="1"/>
  <c r="I22" i="2"/>
  <c r="J11" i="2"/>
  <c r="I11" i="2" s="1"/>
  <c r="I17" i="2"/>
  <c r="H237" i="6"/>
  <c r="G197" i="6"/>
  <c r="H197" i="6" s="1"/>
  <c r="E332" i="6"/>
  <c r="E333" i="6"/>
  <c r="E195" i="6"/>
  <c r="H106" i="2"/>
  <c r="I106" i="2" s="1"/>
  <c r="H49" i="2"/>
  <c r="I49" i="2" s="1"/>
  <c r="G271" i="6"/>
  <c r="H271" i="6" s="1"/>
  <c r="F124" i="2"/>
  <c r="G190" i="6"/>
  <c r="H190" i="6" s="1"/>
  <c r="G356" i="6"/>
  <c r="H356" i="6" s="1"/>
  <c r="G313" i="6"/>
  <c r="H313" i="6" s="1"/>
  <c r="G127" i="6"/>
  <c r="H127" i="6" s="1"/>
  <c r="G339" i="6"/>
  <c r="H339" i="6" s="1"/>
  <c r="G9" i="6"/>
  <c r="H9" i="6" s="1"/>
  <c r="G404" i="6"/>
  <c r="H404" i="6" s="1"/>
  <c r="G80" i="6"/>
  <c r="H80" i="6" s="1"/>
  <c r="G392" i="6"/>
  <c r="H392" i="6" s="1"/>
  <c r="G241" i="6"/>
  <c r="H241" i="6" s="1"/>
  <c r="G64" i="6"/>
  <c r="H64" i="6" s="1"/>
  <c r="G87" i="6"/>
  <c r="H87" i="6" s="1"/>
  <c r="G452" i="6"/>
  <c r="H452" i="6" s="1"/>
  <c r="G93" i="6"/>
  <c r="H93" i="6" s="1"/>
  <c r="G99" i="6"/>
  <c r="H99" i="6" s="1"/>
  <c r="G162" i="6"/>
  <c r="H162" i="6" s="1"/>
  <c r="G367" i="6"/>
  <c r="H367" i="6" s="1"/>
  <c r="G42" i="6"/>
  <c r="H42" i="6" s="1"/>
  <c r="G380" i="6"/>
  <c r="H380" i="6" s="1"/>
  <c r="G113" i="6"/>
  <c r="H113" i="6" s="1"/>
  <c r="G411" i="6"/>
  <c r="H411" i="6" s="1"/>
  <c r="G419" i="6"/>
  <c r="G307" i="6"/>
  <c r="H307" i="6" s="1"/>
  <c r="G155" i="6"/>
  <c r="H155" i="6" s="1"/>
  <c r="G169" i="6"/>
  <c r="H169" i="6" s="1"/>
  <c r="D10" i="4"/>
  <c r="E10" i="4" s="1"/>
  <c r="H42" i="2"/>
  <c r="J28" i="2"/>
  <c r="I28" i="2" s="1"/>
  <c r="G418" i="6" l="1"/>
  <c r="H419" i="6"/>
  <c r="J10" i="2"/>
  <c r="G410" i="6"/>
  <c r="H410" i="6" s="1"/>
  <c r="G160" i="6"/>
  <c r="G91" i="6"/>
  <c r="H91" i="6" s="1"/>
  <c r="G270" i="6"/>
  <c r="H270" i="6" s="1"/>
  <c r="G366" i="6"/>
  <c r="H366" i="6" s="1"/>
  <c r="G450" i="6"/>
  <c r="G62" i="6"/>
  <c r="H62" i="6" s="1"/>
  <c r="G391" i="6"/>
  <c r="H391" i="6" s="1"/>
  <c r="G7" i="6"/>
  <c r="H7" i="6" s="1"/>
  <c r="G306" i="6"/>
  <c r="H306" i="6" s="1"/>
  <c r="G111" i="6"/>
  <c r="H111" i="6" s="1"/>
  <c r="G40" i="6"/>
  <c r="H40" i="6" s="1"/>
  <c r="G240" i="6"/>
  <c r="H240" i="6" s="1"/>
  <c r="G78" i="6"/>
  <c r="G195" i="6"/>
  <c r="G196" i="6"/>
  <c r="H196" i="6" s="1"/>
  <c r="G355" i="6"/>
  <c r="H355" i="6" s="1"/>
  <c r="G354" i="6"/>
  <c r="H354" i="6" s="1"/>
  <c r="G167" i="6"/>
  <c r="H167" i="6" s="1"/>
  <c r="G85" i="6"/>
  <c r="H85" i="6" s="1"/>
  <c r="G337" i="6"/>
  <c r="G338" i="6"/>
  <c r="H338" i="6" s="1"/>
  <c r="G311" i="6"/>
  <c r="H311" i="6" s="1"/>
  <c r="G312" i="6"/>
  <c r="H312" i="6" s="1"/>
  <c r="G153" i="6"/>
  <c r="H153" i="6" s="1"/>
  <c r="G379" i="6"/>
  <c r="H379" i="6" s="1"/>
  <c r="G378" i="6"/>
  <c r="H378" i="6" s="1"/>
  <c r="G97" i="6"/>
  <c r="H97" i="6" s="1"/>
  <c r="G403" i="6"/>
  <c r="H403" i="6" s="1"/>
  <c r="G402" i="6"/>
  <c r="H402" i="6" s="1"/>
  <c r="G125" i="6"/>
  <c r="H125" i="6" s="1"/>
  <c r="G188" i="6"/>
  <c r="H188" i="6" s="1"/>
  <c r="H124" i="2"/>
  <c r="J42" i="2" l="1"/>
  <c r="I42" i="2" s="1"/>
  <c r="I10" i="2"/>
  <c r="H78" i="6"/>
  <c r="G61" i="6"/>
  <c r="H160" i="6"/>
  <c r="G159" i="6"/>
  <c r="H159" i="6" s="1"/>
  <c r="H195" i="6"/>
  <c r="H337" i="6"/>
  <c r="G417" i="6"/>
  <c r="H417" i="6" s="1"/>
  <c r="H418" i="6"/>
  <c r="G189" i="6"/>
  <c r="H189" i="6" s="1"/>
  <c r="G187" i="6"/>
  <c r="H187" i="6" s="1"/>
  <c r="G86" i="6"/>
  <c r="H86" i="6" s="1"/>
  <c r="G6" i="6"/>
  <c r="H6" i="6" s="1"/>
  <c r="G8" i="6"/>
  <c r="H8" i="6" s="1"/>
  <c r="G161" i="6"/>
  <c r="H161" i="6" s="1"/>
  <c r="G154" i="6"/>
  <c r="H154" i="6" s="1"/>
  <c r="G79" i="6"/>
  <c r="H79" i="6" s="1"/>
  <c r="G451" i="6"/>
  <c r="G92" i="6"/>
  <c r="H92" i="6" s="1"/>
  <c r="G168" i="6"/>
  <c r="H168" i="6" s="1"/>
  <c r="G63" i="6"/>
  <c r="H63" i="6" s="1"/>
  <c r="G98" i="6"/>
  <c r="H98" i="6" s="1"/>
  <c r="G112" i="6"/>
  <c r="H112" i="6" s="1"/>
  <c r="G126" i="6"/>
  <c r="H126" i="6" s="1"/>
  <c r="G41" i="6"/>
  <c r="H41" i="6" s="1"/>
  <c r="J124" i="2"/>
  <c r="I124" i="2" s="1"/>
  <c r="H334" i="6" l="1"/>
  <c r="G333" i="6"/>
  <c r="H333" i="6" s="1"/>
  <c r="G332" i="6"/>
  <c r="H61" i="6"/>
  <c r="E323" i="6"/>
  <c r="E313" i="6" s="1"/>
  <c r="H332" i="6" l="1"/>
  <c r="G194" i="6"/>
  <c r="E311" i="6"/>
  <c r="E194" i="6" s="1"/>
  <c r="E499" i="6" s="1"/>
  <c r="E312" i="6"/>
  <c r="F194" i="6"/>
  <c r="F499" i="6" s="1"/>
  <c r="G499" i="6" l="1"/>
  <c r="H451" i="6" l="1"/>
  <c r="I450" i="6"/>
  <c r="I194" i="6" l="1"/>
  <c r="I499" i="6" s="1"/>
  <c r="H499" i="6" s="1"/>
  <c r="H450" i="6"/>
  <c r="H194" i="6"/>
  <c r="I59" i="2"/>
  <c r="I82" i="2"/>
  <c r="I83" i="2"/>
</calcChain>
</file>

<file path=xl/sharedStrings.xml><?xml version="1.0" encoding="utf-8"?>
<sst xmlns="http://schemas.openxmlformats.org/spreadsheetml/2006/main" count="906" uniqueCount="302">
  <si>
    <t>I. OPĆI DIO</t>
  </si>
  <si>
    <t>A) SAŽETAK RAČUNA PRIHODA I RASHODA</t>
  </si>
  <si>
    <t>Projekcija
za 2025.</t>
  </si>
  <si>
    <t>PRIHODI UKUPNO</t>
  </si>
  <si>
    <t>RASHODI UKUPNO</t>
  </si>
  <si>
    <t>RAZLIKA - VIŠAK / MANJAK</t>
  </si>
  <si>
    <t>B) SAŽETAK RAČUNA FINANCIRANJA</t>
  </si>
  <si>
    <t>NETO FINANCIRANJE</t>
  </si>
  <si>
    <t>VIŠAK / MANJAK IZ PRETHODNE(IH) GODINE KOJI ĆE SE RASPOREDITI / POKRITI</t>
  </si>
  <si>
    <t>VIŠAK / MANJAK + NETO FINANCIRANJE</t>
  </si>
  <si>
    <t>A. RAČUN PRIHODA I RASHODA</t>
  </si>
  <si>
    <t>Razred</t>
  </si>
  <si>
    <t>Skupina</t>
  </si>
  <si>
    <t>Podskupina</t>
  </si>
  <si>
    <t>Odjeljak</t>
  </si>
  <si>
    <t>Izvor</t>
  </si>
  <si>
    <t>Naziv prihoda</t>
  </si>
  <si>
    <t>Prihodi poslovanja</t>
  </si>
  <si>
    <t>Pomoći iz inozemstva i od subjekata unutar općeg proračuna</t>
  </si>
  <si>
    <t>Pomoći od međunarodnih organizacija te institucija i tijela EU</t>
  </si>
  <si>
    <t>Tekuće pomoći od tijela i institucija EU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</si>
  <si>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</si>
  <si>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</si>
  <si>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</si>
  <si>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</t>
  </si>
  <si>
    <t>Pomoći temeljem prijenosa EU sredstava</t>
  </si>
  <si>
    <t>Tekuće pomoći temeljem prijenosa EU sredstava</t>
  </si>
  <si>
    <t>Prihodi od imovine</t>
  </si>
  <si>
    <t>Prihodi od financijske imovine</t>
  </si>
  <si>
    <t>Kamate na oročena sredstva i depozite po viđenju</t>
  </si>
  <si>
    <t>Prihodi od pozitivnih tečajnih razlika i razlika zbog primjene valutne klauzule</t>
  </si>
  <si>
    <t>Vlastiti prihodi</t>
  </si>
  <si>
    <t>Prihodi od upravnih i administrativnih pristojbi, pristojbi po posebnim propisima i naknada</t>
  </si>
  <si>
    <t>Prihodi po posebnim propisima</t>
  </si>
  <si>
    <t>Ostali nespomenuti prihodi</t>
  </si>
  <si>
    <t>Ostali prihodi za posebne namjene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</si>
  <si>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</si>
  <si>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</si>
  <si>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</si>
  <si>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 i povrat donacija po protestiranim jamstvima</t>
  </si>
  <si>
    <t>Tekuće donacije</t>
  </si>
  <si>
    <t>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</si>
  <si>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</si>
  <si>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</si>
  <si>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</si>
  <si>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</si>
  <si>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1.1.</t>
  </si>
  <si>
    <t>Opći prihodi i primici</t>
  </si>
  <si>
    <t>Ostali prihodi</t>
  </si>
  <si>
    <t>UKUPNO PRIHODI</t>
  </si>
  <si>
    <t>RASHODI POSLOVANJA</t>
  </si>
  <si>
    <t>Naziv rashoda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</si>
  <si>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</si>
  <si>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</si>
  <si>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</si>
  <si>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</si>
  <si>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</si>
  <si>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</si>
  <si>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</si>
  <si>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Plaće za prekovremeni rad</t>
  </si>
  <si>
    <t>Doprinosi za obvezno osiguranje u slučaju nezaposlenosti-tužbe</t>
  </si>
  <si>
    <t>EU Pomoći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</si>
  <si>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</si>
  <si>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</si>
  <si>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</si>
  <si>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</si>
  <si>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</si>
  <si>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</si>
  <si>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</si>
  <si>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</si>
  <si>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</si>
  <si>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</si>
  <si>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</si>
  <si>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</si>
  <si>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</si>
  <si>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</si>
  <si>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</si>
  <si>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</si>
  <si>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</si>
  <si>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</si>
  <si>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</si>
  <si>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</si>
  <si>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</si>
  <si>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</si>
  <si>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</si>
  <si>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</si>
  <si>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povjerenstva i slično</t>
  </si>
  <si>
    <t>Premije osiguranja</t>
  </si>
  <si>
    <t>Reprezentacija</t>
  </si>
  <si>
    <t>Članarine i norme</t>
  </si>
  <si>
    <t>Pristojbe i naknade</t>
  </si>
  <si>
    <t>Uredski materijal</t>
  </si>
  <si>
    <t>Sitan inventar i auto gume</t>
  </si>
  <si>
    <t>Službena odjeća i obuća</t>
  </si>
  <si>
    <t>Članarine</t>
  </si>
  <si>
    <t>Troškovi sudskih postupaka</t>
  </si>
  <si>
    <t>3211</t>
  </si>
  <si>
    <t>3213</t>
  </si>
  <si>
    <t>Naknade za rad predstavničkih i izvršnih tijela, povjerenstava i slično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</si>
  <si>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</si>
  <si>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</si>
  <si>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</si>
  <si>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</si>
  <si>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</t>
  </si>
  <si>
    <t>Ostale naknade građanima i kućanstvima iz proračuna</t>
  </si>
  <si>
    <t>Naknade građanima i kućanstvima u naravi</t>
  </si>
  <si>
    <t>Naknade građanima i kućanstvima iz EU sredstava - Školska shema I Medni dan</t>
  </si>
  <si>
    <t>Ostali rashodi</t>
  </si>
  <si>
    <t>Tekuće donacije u naravi</t>
  </si>
  <si>
    <t>Rashodi za nabavu nefinancijske imovine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</si>
  <si>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</si>
  <si>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</si>
  <si>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</si>
  <si>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</si>
  <si>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</si>
  <si>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</si>
  <si>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</si>
  <si>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</si>
  <si>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</t>
  </si>
  <si>
    <t>Umjetnička djela (izložena u galerijama, muzejima i slično)</t>
  </si>
  <si>
    <t>Rashodi za dodatna ulaganja na nefinancijskoj imovini</t>
  </si>
  <si>
    <t>Dodatna ulaganja na građevinskim objektima</t>
  </si>
  <si>
    <t>UKUPNO RASHODI</t>
  </si>
  <si>
    <t>RASHODI PREMA FUNKCIJSKOJ KLASIFIKACIJI</t>
  </si>
  <si>
    <t>BROJČANA OZNAKA I NAZIV</t>
  </si>
  <si>
    <t>UKUPNI RASHODI</t>
  </si>
  <si>
    <t>09 Obrazovanje</t>
  </si>
  <si>
    <t>092 Srednjoškolsko obrazovanje</t>
  </si>
  <si>
    <t>0922 Više srednjoškolsko obrazovanje</t>
  </si>
  <si>
    <t>096 Dodatne usluge u obrazovanju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</si>
  <si>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</si>
  <si>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</si>
  <si>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</si>
  <si>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</si>
  <si>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</si>
  <si>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B. RAČUN FINANCIRANJA</t>
  </si>
  <si>
    <t>Naziv</t>
  </si>
  <si>
    <t>Primici od financijske imovine i zaduživanja</t>
  </si>
  <si>
    <t>Primici od zaduživanja</t>
  </si>
  <si>
    <t>8.1.</t>
  </si>
  <si>
    <t>Namjenski primici od zaduživanja</t>
  </si>
  <si>
    <t>Izdaci za financijsku imovinu i otplate zajmova</t>
  </si>
  <si>
    <t>Izdaci za otplatu glavnice primljenih kredita i zajmova</t>
  </si>
  <si>
    <t>3.1.</t>
  </si>
  <si>
    <t>II. POSEBNI DIO</t>
  </si>
  <si>
    <t>Šifra</t>
  </si>
  <si>
    <t>PROGRAM 1003</t>
  </si>
  <si>
    <t>MINIMALNI STANDARD U SREDNJEM ŠKOLSTVU I UČENIČKOM  DOMU - MATERIJALNI I FINANCIJSKI RASHODI</t>
  </si>
  <si>
    <t>Aktivnost A100001</t>
  </si>
  <si>
    <t>Izvor financiranja 1.1.</t>
  </si>
  <si>
    <t>Aktivnost A100002</t>
  </si>
  <si>
    <t>PROGRAM 1001</t>
  </si>
  <si>
    <t>POJAČANI STANDARD U ŠKOLSTVU</t>
  </si>
  <si>
    <t>Tekući projekt T100002</t>
  </si>
  <si>
    <t>ŽUPANIJSKA STRUČNA VIJEĆA</t>
  </si>
  <si>
    <t>Tekući projekt T100003</t>
  </si>
  <si>
    <t>NATJECANJA</t>
  </si>
  <si>
    <t>Tekući projekt T100004</t>
  </si>
  <si>
    <t>OBLJETNICE ŠKOLA</t>
  </si>
  <si>
    <t>3</t>
  </si>
  <si>
    <t>32</t>
  </si>
  <si>
    <t>329</t>
  </si>
  <si>
    <t>3299</t>
  </si>
  <si>
    <t>Naknade za prijevoz, rad na terenu i odvojeni život</t>
  </si>
  <si>
    <t>Tekući projekt T100041</t>
  </si>
  <si>
    <t>E-TEHNIČAR</t>
  </si>
  <si>
    <t>Tekući projekt T100047</t>
  </si>
  <si>
    <t>PRSTEN POTPORE IV</t>
  </si>
  <si>
    <t>Tekući projekt T100054</t>
  </si>
  <si>
    <t>PRSTEN POTPORE V</t>
  </si>
  <si>
    <t>Tekući projekt T100055</t>
  </si>
  <si>
    <t>PRSTEN POTPORE VI</t>
  </si>
  <si>
    <t>Tekući projekt T100053</t>
  </si>
  <si>
    <t>PRIJEVOZ UČENIKA S TEŠKOĆAMA</t>
  </si>
  <si>
    <t>Program 1002</t>
  </si>
  <si>
    <t>KAPITALNO ULAGANJE</t>
  </si>
  <si>
    <t>Tekući projekt T100001</t>
  </si>
  <si>
    <t>OPREMA ŠKOLA</t>
  </si>
  <si>
    <t>DODATNA ULAGANJA</t>
  </si>
  <si>
    <t>Program 1001</t>
  </si>
  <si>
    <t>POTICANJE KORIŠTENJA SREDSTAVA IZ FONDOVA EU</t>
  </si>
  <si>
    <t>Tekući projekt T100011</t>
  </si>
  <si>
    <t>NOVA ŠKOLSKA SHEMA VOĆA I POVRĆA TE MLIJEKA I MLIJEČNIH PROIZVODA</t>
  </si>
  <si>
    <t>Naknade građanima i kućanstvima na temelju osiguranja i druge naknade</t>
  </si>
  <si>
    <t>PROGRAMI SREDNJIH ŠKOLA IZVAN ŽUPANIJSKOG PRORAČUNA</t>
  </si>
  <si>
    <t>Izvor financiranja 3.4.</t>
  </si>
  <si>
    <t>Izvor financiranja 4.M.</t>
  </si>
  <si>
    <t>Izvor financiranja 5.L.</t>
  </si>
  <si>
    <t>Izvor financiranja 6.4.</t>
  </si>
  <si>
    <t>ADMINISTRATIVNO, TEHNIČKO I STRUČNO OSOBLJE</t>
  </si>
  <si>
    <t>3113</t>
  </si>
  <si>
    <t>OBRAZOVANJE ODRASLIH</t>
  </si>
  <si>
    <t>Ostali nespomenuti rashodi poslov.</t>
  </si>
  <si>
    <t>Tekući projekt  T100003</t>
  </si>
  <si>
    <t>Tekući projekt T100009</t>
  </si>
  <si>
    <t>TEKUĆE I INVESTICIJSKO ODRŽAVANJE</t>
  </si>
  <si>
    <t>Izvor fnanciranja 3.4.</t>
  </si>
  <si>
    <t>Tekući projekt T100018</t>
  </si>
  <si>
    <t>PROGRAM ERASMUS</t>
  </si>
  <si>
    <t>Izvor financiranja 5.S.</t>
  </si>
  <si>
    <t>321</t>
  </si>
  <si>
    <t>322</t>
  </si>
  <si>
    <t>3221</t>
  </si>
  <si>
    <t>323</t>
  </si>
  <si>
    <t>3231</t>
  </si>
  <si>
    <t>324</t>
  </si>
  <si>
    <t>Naknade troškova osobama izvan radnog odnosa</t>
  </si>
  <si>
    <t>3241</t>
  </si>
  <si>
    <t>3292</t>
  </si>
  <si>
    <t>Tekući projekt T100021</t>
  </si>
  <si>
    <t>REGIONALNI CENTAR KOMPETENTNOSTI U STRUKOVNOM OBRAZOVANJU U STROJARSTVU- INDUSTRIJA 4.0</t>
  </si>
  <si>
    <t>31</t>
  </si>
  <si>
    <t>311</t>
  </si>
  <si>
    <t>3111</t>
  </si>
  <si>
    <t>312</t>
  </si>
  <si>
    <t>3121</t>
  </si>
  <si>
    <t>313</t>
  </si>
  <si>
    <t>3132</t>
  </si>
  <si>
    <t>3233</t>
  </si>
  <si>
    <t>3235</t>
  </si>
  <si>
    <t>3237</t>
  </si>
  <si>
    <t xml:space="preserve">Izvršenje 2022. </t>
  </si>
  <si>
    <t>EUR</t>
  </si>
  <si>
    <t xml:space="preserve">Plan 2023. </t>
  </si>
  <si>
    <t xml:space="preserve">Plan za 2024. </t>
  </si>
  <si>
    <t>Plan 2023.</t>
  </si>
  <si>
    <t>Izvršenje 2022.</t>
  </si>
  <si>
    <t>Plan za 2024.</t>
  </si>
  <si>
    <t>Prihodi od prodaje proizvoda i robe</t>
  </si>
  <si>
    <t>Program 1003</t>
  </si>
  <si>
    <t>TEKUĆE I INVESTICIJSKO ODRŽAVANJE U ŠKOLSTVU</t>
  </si>
  <si>
    <t>TEKUĆE I INVESTICIJSKO ODRŽAVANJE- minimalni standard</t>
  </si>
  <si>
    <t>ŠKOLSKA SPORTSKA DRUŠTVA</t>
  </si>
  <si>
    <t>Tekući projekt T100022</t>
  </si>
  <si>
    <t>Izvršenje 2022.*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</si>
  <si>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</si>
  <si>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</si>
  <si>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</si>
  <si>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</si>
  <si>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</si>
  <si>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</si>
  <si>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</si>
  <si>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</si>
  <si>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</si>
  <si>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</si>
  <si>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</si>
  <si>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</si>
  <si>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EKONOMSKOJ KLASIFIKACIJI</t>
  </si>
  <si>
    <t>RASHODI POSLOVANJA PREMA EKONOMSKOJ KLASIFIKACIJI</t>
  </si>
  <si>
    <t xml:space="preserve">A. RAČUN PRIHODA I RASHODA </t>
  </si>
  <si>
    <t>PRIHODI POSLOVANJA PREMA IZVORIMA FINANCIRANJA</t>
  </si>
  <si>
    <t>Brojčana oznaka i naziv</t>
  </si>
  <si>
    <t>1 Opći prihodi i primici</t>
  </si>
  <si>
    <t xml:space="preserve">  11 Opći prihodi i primici</t>
  </si>
  <si>
    <t>4 Prihodi za posebne namjene</t>
  </si>
  <si>
    <t>5 Pomoći</t>
  </si>
  <si>
    <t>RASHODI POSLOVANJA PREMA IZVORIMA FINANCIRANJA</t>
  </si>
  <si>
    <t>3 Vlastiti prihodi</t>
  </si>
  <si>
    <t xml:space="preserve">  31 Vlastiti prihodi</t>
  </si>
  <si>
    <t>3.4. Vlastiti prihodi</t>
  </si>
  <si>
    <t>4.M. Ostali prihodi za posebne namjene</t>
  </si>
  <si>
    <t>5.L. Pomoći</t>
  </si>
  <si>
    <t>5.S. Pomoći EU</t>
  </si>
  <si>
    <t>6 Donacije</t>
  </si>
  <si>
    <t>6.4. Donacije</t>
  </si>
  <si>
    <t>1.1. Opći prihodi i primici</t>
  </si>
  <si>
    <t>9 Višak</t>
  </si>
  <si>
    <t>IZDACI UKUPNO</t>
  </si>
  <si>
    <t xml:space="preserve">  81 Namjenski primici od zaduživanja</t>
  </si>
  <si>
    <t>8 Namjenski primici od zaduživanja</t>
  </si>
  <si>
    <t>PRIMICI UKUPNO</t>
  </si>
  <si>
    <t>B. RAČUN FINANCIRANJA PREMA IZVORIMA FINANCIRANJA</t>
  </si>
  <si>
    <t>9 Rezultat</t>
  </si>
  <si>
    <t>9.5.S. Višak Pomoći EU</t>
  </si>
  <si>
    <t>Prijenosi između proračunskih korisnika istog proračuna</t>
  </si>
  <si>
    <t>Tekući prijenosi između proračunskih korisnika istog proračuna temeljem prijenosa EU sredstava</t>
  </si>
  <si>
    <t>Nakande troškova osobama izvan radnog odnosa</t>
  </si>
  <si>
    <t>EU Pomoći Višak</t>
  </si>
  <si>
    <t xml:space="preserve">EU Pomoći </t>
  </si>
  <si>
    <t>Tekući projekt T100058</t>
  </si>
  <si>
    <t>PRSTEN POTPORE VII</t>
  </si>
  <si>
    <t>KAPITALNO ULAGANJE U SREDNJE ŠKOLSTVO</t>
  </si>
  <si>
    <t>Kapitalni projekt K100024</t>
  </si>
  <si>
    <t>SANACIJA FASADE SJEVERNOG PROČELJA ZGRADE</t>
  </si>
  <si>
    <t>Kapitalni projekt K100023</t>
  </si>
  <si>
    <t>REKONSTRUKCIJA ISTOČNOG KRILA PRIZEMLJA ZGRADE S PREDVORJEM ŠKOLE</t>
  </si>
  <si>
    <t>Povećanje/smanjenje</t>
  </si>
  <si>
    <t>Novi plan za 2024.</t>
  </si>
  <si>
    <t>Tekući projekt T100016</t>
  </si>
  <si>
    <t>KNJIGE ZA ŠKOLSKU KNJIŽNICU</t>
  </si>
  <si>
    <t>Pomoći dane u inozemstvo i unutar općeg proračuna</t>
  </si>
  <si>
    <t>Tekući prijenosi između proračunskih korisnika istog proračuna</t>
  </si>
  <si>
    <t>Tekući projekt T100023</t>
  </si>
  <si>
    <t>OPSKRBA BESPLATNIM ZALIHAMA MENSTRUALNIH HIGIJENSKIH POTREPŠTINA</t>
  </si>
  <si>
    <t>Novi plan 2024.</t>
  </si>
  <si>
    <t>Plan 2024.</t>
  </si>
  <si>
    <t xml:space="preserve">REBALANS FINANCIJSKOG PLANA SREDNJE ŠKOLE BAN JOSIP JELAČIĆ
ZA 2024. </t>
  </si>
  <si>
    <t>REBALANS FINANCIJSKOG PLANA SREDNJE ŠKOLE BAN JOSIP JELAČIĆ
ZA 2024.</t>
  </si>
  <si>
    <t>Povećnje/smanjenje</t>
  </si>
  <si>
    <r>
      <t>REBALANS FINANCIJSKOG PLANA</t>
    </r>
    <r>
      <rPr>
        <b/>
        <sz val="12"/>
        <color rgb="FF000000"/>
        <rFont val="Arial"/>
        <family val="2"/>
        <charset val="238"/>
      </rPr>
      <t xml:space="preserve"> SREDNJE ŠKOLE BAN JOSIP JELAČIĆ</t>
    </r>
    <r>
      <rPr>
        <b/>
        <sz val="12"/>
        <color indexed="8"/>
        <rFont val="Arial"/>
        <family val="2"/>
        <charset val="238"/>
      </rPr>
      <t xml:space="preserve">
ZA 2024. </t>
    </r>
  </si>
  <si>
    <t>REBALANS FINANCIJSKOG PLANA SREDNJE ŠKOLE BAN JOSIP JELAČIĆ ZA 2024. GODINU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</si>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</sst>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sz val="10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0"/>
      <color rgb="FF0000EE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2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indexed="8"/>
      <name val="Arimo"/>
    </font>
  </fonts>
  <fills count="3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AE3F3"/>
        <bgColor rgb="FFDAE3F3"/>
      </patternFill>
    </fill>
    <fill>
      <patternFill patternType="solid">
        <fgColor rgb="FFFBE5D6"/>
        <bgColor rgb="FFFBE5D6"/>
      </patternFill>
    </fill>
    <fill>
      <patternFill patternType="solid">
        <fgColor rgb="FFFFF2CC"/>
        <bgColor rgb="FFFFF2CC"/>
      </patternFill>
    </fill>
    <fill>
      <patternFill patternType="solid">
        <fgColor rgb="FFEDEDED"/>
        <bgColor rgb="FFEDEDED"/>
      </patternFill>
    </fill>
    <fill>
      <patternFill patternType="solid">
        <fgColor rgb="FFFFD966"/>
        <bgColor rgb="FFFFD966"/>
      </patternFill>
    </fill>
    <fill>
      <patternFill patternType="solid">
        <fgColor rgb="FFA7A7FF"/>
        <bgColor rgb="FFA7A7FF"/>
      </patternFill>
    </fill>
    <fill>
      <patternFill patternType="solid">
        <fgColor rgb="FFCBA7FF"/>
        <bgColor rgb="FFCBA7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A7A7FF"/>
      </patternFill>
    </fill>
    <fill>
      <patternFill patternType="solid">
        <fgColor theme="0"/>
        <bgColor rgb="FFEDEDED"/>
      </patternFill>
    </fill>
    <fill>
      <patternFill patternType="solid">
        <fgColor theme="0"/>
        <bgColor rgb="FFDAE3F3"/>
      </patternFill>
    </fill>
    <fill>
      <patternFill patternType="solid">
        <fgColor theme="0"/>
        <bgColor rgb="FFFBE5D6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CBA7FF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0" fontId="4" fillId="0" borderId="0" applyNumberFormat="0" applyBorder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4" fillId="4" borderId="0" applyNumberFormat="0" applyBorder="0" applyProtection="0"/>
    <xf numFmtId="0" fontId="6" fillId="5" borderId="0" applyNumberFormat="0" applyBorder="0" applyProtection="0"/>
    <xf numFmtId="0" fontId="7" fillId="6" borderId="0" applyNumberFormat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3" fillId="0" borderId="0" applyNumberFormat="0" applyFont="0" applyBorder="0" applyProtection="0"/>
    <xf numFmtId="0" fontId="15" fillId="8" borderId="1" applyNumberFormat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  <xf numFmtId="0" fontId="2" fillId="0" borderId="0"/>
    <xf numFmtId="0" fontId="1" fillId="0" borderId="0"/>
  </cellStyleXfs>
  <cellXfs count="335">
    <xf numFmtId="0" fontId="0" fillId="0" borderId="0" xfId="0"/>
    <xf numFmtId="0" fontId="17" fillId="0" borderId="0" xfId="0" applyFont="1" applyFill="1" applyAlignment="1" applyProtection="1">
      <alignment horizontal="center" vertical="center" wrapText="1"/>
    </xf>
    <xf numFmtId="0" fontId="18" fillId="0" borderId="0" xfId="0" applyFont="1" applyFill="1" applyAlignment="1" applyProtection="1">
      <alignment vertical="center" wrapText="1"/>
    </xf>
    <xf numFmtId="0" fontId="20" fillId="10" borderId="4" xfId="0" applyFont="1" applyFill="1" applyBorder="1" applyAlignment="1" applyProtection="1">
      <alignment horizontal="center" vertical="center" wrapText="1"/>
    </xf>
    <xf numFmtId="0" fontId="20" fillId="10" borderId="5" xfId="0" applyFont="1" applyFill="1" applyBorder="1" applyAlignment="1" applyProtection="1">
      <alignment horizontal="center" vertical="center" wrapText="1"/>
    </xf>
    <xf numFmtId="0" fontId="20" fillId="11" borderId="4" xfId="0" applyFont="1" applyFill="1" applyBorder="1" applyAlignment="1" applyProtection="1">
      <alignment horizontal="left" vertical="center" wrapText="1"/>
    </xf>
    <xf numFmtId="4" fontId="20" fillId="11" borderId="5" xfId="0" applyNumberFormat="1" applyFont="1" applyFill="1" applyBorder="1" applyAlignment="1">
      <alignment horizontal="right"/>
    </xf>
    <xf numFmtId="0" fontId="20" fillId="12" borderId="4" xfId="0" applyFont="1" applyFill="1" applyBorder="1" applyAlignment="1" applyProtection="1">
      <alignment horizontal="left" vertical="center" wrapText="1"/>
    </xf>
    <xf numFmtId="4" fontId="20" fillId="12" borderId="5" xfId="0" applyNumberFormat="1" applyFont="1" applyFill="1" applyBorder="1" applyAlignment="1">
      <alignment horizontal="right"/>
    </xf>
    <xf numFmtId="0" fontId="20" fillId="13" borderId="4" xfId="0" applyFont="1" applyFill="1" applyBorder="1" applyAlignment="1" applyProtection="1">
      <alignment horizontal="left" vertical="center" wrapText="1"/>
    </xf>
    <xf numFmtId="4" fontId="20" fillId="13" borderId="5" xfId="0" applyNumberFormat="1" applyFont="1" applyFill="1" applyBorder="1" applyAlignment="1">
      <alignment horizontal="right"/>
    </xf>
    <xf numFmtId="0" fontId="18" fillId="9" borderId="4" xfId="0" applyFont="1" applyFill="1" applyBorder="1" applyAlignment="1" applyProtection="1">
      <alignment horizontal="left" vertical="center" wrapText="1"/>
    </xf>
    <xf numFmtId="4" fontId="18" fillId="9" borderId="5" xfId="0" applyNumberFormat="1" applyFont="1" applyFill="1" applyBorder="1" applyAlignment="1">
      <alignment horizontal="right"/>
    </xf>
    <xf numFmtId="4" fontId="18" fillId="9" borderId="4" xfId="0" applyNumberFormat="1" applyFont="1" applyFill="1" applyBorder="1" applyAlignment="1">
      <alignment horizontal="right"/>
    </xf>
    <xf numFmtId="4" fontId="22" fillId="14" borderId="5" xfId="0" applyNumberFormat="1" applyFont="1" applyFill="1" applyBorder="1" applyAlignment="1">
      <alignment horizontal="right"/>
    </xf>
    <xf numFmtId="0" fontId="22" fillId="14" borderId="4" xfId="0" applyFont="1" applyFill="1" applyBorder="1" applyAlignment="1">
      <alignment horizontal="left" vertical="center"/>
    </xf>
    <xf numFmtId="0" fontId="20" fillId="13" borderId="4" xfId="0" applyFont="1" applyFill="1" applyBorder="1" applyAlignment="1">
      <alignment horizontal="left" vertical="center"/>
    </xf>
    <xf numFmtId="0" fontId="20" fillId="13" borderId="4" xfId="0" applyFont="1" applyFill="1" applyBorder="1" applyAlignment="1">
      <alignment horizontal="left" vertical="center" wrapText="1"/>
    </xf>
    <xf numFmtId="0" fontId="18" fillId="9" borderId="4" xfId="0" applyFont="1" applyFill="1" applyBorder="1" applyAlignment="1">
      <alignment horizontal="left" vertical="center"/>
    </xf>
    <xf numFmtId="0" fontId="22" fillId="9" borderId="4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left" vertical="center" wrapText="1"/>
    </xf>
    <xf numFmtId="0" fontId="22" fillId="14" borderId="4" xfId="0" applyFont="1" applyFill="1" applyBorder="1" applyAlignment="1">
      <alignment horizontal="left" vertical="center" wrapText="1"/>
    </xf>
    <xf numFmtId="0" fontId="18" fillId="9" borderId="3" xfId="0" applyFont="1" applyFill="1" applyBorder="1" applyAlignment="1">
      <alignment horizontal="left" vertical="center"/>
    </xf>
    <xf numFmtId="0" fontId="22" fillId="9" borderId="3" xfId="0" applyFont="1" applyFill="1" applyBorder="1" applyAlignment="1">
      <alignment horizontal="left" vertical="center" wrapText="1"/>
    </xf>
    <xf numFmtId="4" fontId="18" fillId="9" borderId="3" xfId="0" applyNumberFormat="1" applyFont="1" applyFill="1" applyBorder="1" applyAlignment="1">
      <alignment horizontal="right"/>
    </xf>
    <xf numFmtId="4" fontId="20" fillId="9" borderId="5" xfId="0" applyNumberFormat="1" applyFont="1" applyFill="1" applyBorder="1" applyAlignment="1">
      <alignment horizontal="right"/>
    </xf>
    <xf numFmtId="0" fontId="19" fillId="0" borderId="0" xfId="0" applyFont="1"/>
    <xf numFmtId="0" fontId="20" fillId="13" borderId="4" xfId="0" applyFont="1" applyFill="1" applyBorder="1" applyAlignment="1" applyProtection="1">
      <alignment wrapText="1"/>
    </xf>
    <xf numFmtId="0" fontId="18" fillId="0" borderId="4" xfId="0" applyFont="1" applyFill="1" applyBorder="1" applyAlignment="1" applyProtection="1">
      <alignment wrapText="1"/>
    </xf>
    <xf numFmtId="0" fontId="18" fillId="14" borderId="4" xfId="0" applyFont="1" applyFill="1" applyBorder="1" applyAlignment="1" applyProtection="1">
      <alignment horizontal="left" vertical="center" wrapText="1"/>
    </xf>
    <xf numFmtId="0" fontId="25" fillId="13" borderId="4" xfId="14" applyFont="1" applyFill="1" applyBorder="1" applyAlignment="1">
      <alignment vertical="center" wrapText="1" readingOrder="1"/>
    </xf>
    <xf numFmtId="0" fontId="26" fillId="0" borderId="4" xfId="14" applyFont="1" applyFill="1" applyBorder="1" applyAlignment="1">
      <alignment vertical="center" wrapText="1" readingOrder="1"/>
    </xf>
    <xf numFmtId="0" fontId="20" fillId="13" borderId="5" xfId="0" applyFont="1" applyFill="1" applyBorder="1" applyAlignment="1" applyProtection="1">
      <alignment wrapText="1"/>
    </xf>
    <xf numFmtId="0" fontId="18" fillId="0" borderId="5" xfId="0" applyFont="1" applyFill="1" applyBorder="1" applyAlignment="1" applyProtection="1">
      <alignment wrapText="1"/>
    </xf>
    <xf numFmtId="0" fontId="18" fillId="0" borderId="4" xfId="0" applyFont="1" applyFill="1" applyBorder="1" applyAlignment="1" applyProtection="1">
      <alignment vertical="center" wrapText="1"/>
    </xf>
    <xf numFmtId="0" fontId="20" fillId="13" borderId="2" xfId="0" applyFont="1" applyFill="1" applyBorder="1" applyAlignment="1" applyProtection="1">
      <alignment horizontal="left" vertical="center" wrapText="1" indent="1"/>
    </xf>
    <xf numFmtId="0" fontId="20" fillId="13" borderId="5" xfId="0" applyFont="1" applyFill="1" applyBorder="1" applyAlignment="1" applyProtection="1">
      <alignment horizontal="left" vertical="center" wrapText="1"/>
    </xf>
    <xf numFmtId="0" fontId="18" fillId="9" borderId="5" xfId="0" applyFont="1" applyFill="1" applyBorder="1" applyAlignment="1" applyProtection="1">
      <alignment horizontal="left" vertical="center" wrapText="1"/>
    </xf>
    <xf numFmtId="0" fontId="18" fillId="14" borderId="4" xfId="0" applyFont="1" applyFill="1" applyBorder="1" applyAlignment="1">
      <alignment horizontal="left" vertical="center"/>
    </xf>
    <xf numFmtId="0" fontId="20" fillId="9" borderId="4" xfId="0" applyFont="1" applyFill="1" applyBorder="1" applyAlignment="1">
      <alignment horizontal="left" vertical="center"/>
    </xf>
    <xf numFmtId="0" fontId="20" fillId="11" borderId="4" xfId="0" applyFont="1" applyFill="1" applyBorder="1" applyAlignment="1">
      <alignment horizontal="left" vertical="center"/>
    </xf>
    <xf numFmtId="0" fontId="20" fillId="11" borderId="4" xfId="0" applyFont="1" applyFill="1" applyBorder="1" applyAlignment="1" applyProtection="1">
      <alignment horizontal="left" vertical="center"/>
    </xf>
    <xf numFmtId="0" fontId="20" fillId="11" borderId="4" xfId="0" applyFont="1" applyFill="1" applyBorder="1" applyAlignment="1" applyProtection="1">
      <alignment vertical="center" wrapText="1"/>
    </xf>
    <xf numFmtId="0" fontId="0" fillId="0" borderId="3" xfId="0" applyBorder="1"/>
    <xf numFmtId="4" fontId="24" fillId="0" borderId="4" xfId="0" applyNumberFormat="1" applyFont="1" applyBorder="1"/>
    <xf numFmtId="49" fontId="18" fillId="0" borderId="4" xfId="0" applyNumberFormat="1" applyFont="1" applyBorder="1"/>
    <xf numFmtId="0" fontId="20" fillId="10" borderId="4" xfId="0" applyFont="1" applyFill="1" applyBorder="1" applyAlignment="1" applyProtection="1">
      <alignment horizontal="center" vertical="center"/>
    </xf>
    <xf numFmtId="2" fontId="18" fillId="11" borderId="5" xfId="0" applyNumberFormat="1" applyFont="1" applyFill="1" applyBorder="1" applyAlignment="1">
      <alignment horizontal="right"/>
    </xf>
    <xf numFmtId="0" fontId="18" fillId="12" borderId="4" xfId="0" applyFont="1" applyFill="1" applyBorder="1" applyAlignment="1" applyProtection="1">
      <alignment horizontal="left" vertical="center" wrapText="1"/>
    </xf>
    <xf numFmtId="2" fontId="18" fillId="12" borderId="5" xfId="0" applyNumberFormat="1" applyFont="1" applyFill="1" applyBorder="1" applyAlignment="1">
      <alignment horizontal="right"/>
    </xf>
    <xf numFmtId="2" fontId="18" fillId="14" borderId="5" xfId="0" applyNumberFormat="1" applyFont="1" applyFill="1" applyBorder="1" applyAlignment="1">
      <alignment horizontal="right"/>
    </xf>
    <xf numFmtId="0" fontId="18" fillId="12" borderId="4" xfId="0" applyFont="1" applyFill="1" applyBorder="1" applyAlignment="1" applyProtection="1">
      <alignment vertical="center" wrapText="1"/>
    </xf>
    <xf numFmtId="4" fontId="18" fillId="0" borderId="0" xfId="0" applyNumberFormat="1" applyFont="1" applyFill="1" applyAlignment="1" applyProtection="1">
      <alignment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4" fontId="20" fillId="15" borderId="5" xfId="0" applyNumberFormat="1" applyFont="1" applyFill="1" applyBorder="1" applyAlignment="1">
      <alignment horizontal="right"/>
    </xf>
    <xf numFmtId="0" fontId="20" fillId="16" borderId="5" xfId="0" applyFont="1" applyFill="1" applyBorder="1" applyAlignment="1" applyProtection="1">
      <alignment horizontal="left" vertical="center" wrapText="1"/>
    </xf>
    <xf numFmtId="4" fontId="20" fillId="16" borderId="5" xfId="0" applyNumberFormat="1" applyFont="1" applyFill="1" applyBorder="1" applyAlignment="1">
      <alignment horizontal="right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1" borderId="5" xfId="0" applyFont="1" applyFill="1" applyBorder="1" applyAlignment="1" applyProtection="1">
      <alignment horizontal="left" vertical="center" wrapText="1"/>
    </xf>
    <xf numFmtId="0" fontId="20" fillId="13" borderId="2" xfId="0" applyFont="1" applyFill="1" applyBorder="1" applyAlignment="1" applyProtection="1">
      <alignment horizontal="center" vertical="center" wrapText="1"/>
    </xf>
    <xf numFmtId="0" fontId="20" fillId="13" borderId="3" xfId="0" applyFont="1" applyFill="1" applyBorder="1" applyAlignment="1" applyProtection="1">
      <alignment horizontal="center" vertical="center" wrapText="1"/>
    </xf>
    <xf numFmtId="0" fontId="20" fillId="13" borderId="5" xfId="0" applyFont="1" applyFill="1" applyBorder="1" applyAlignment="1" applyProtection="1">
      <alignment horizontal="center" vertical="center" wrapText="1"/>
    </xf>
    <xf numFmtId="0" fontId="18" fillId="9" borderId="2" xfId="0" applyFont="1" applyFill="1" applyBorder="1" applyAlignment="1" applyProtection="1">
      <alignment horizontal="center" vertical="center" wrapText="1"/>
    </xf>
    <xf numFmtId="0" fontId="18" fillId="9" borderId="3" xfId="0" applyFont="1" applyFill="1" applyBorder="1" applyAlignment="1" applyProtection="1">
      <alignment horizontal="center" vertical="center" wrapText="1"/>
    </xf>
    <xf numFmtId="0" fontId="18" fillId="9" borderId="5" xfId="0" applyFont="1" applyFill="1" applyBorder="1" applyAlignment="1" applyProtection="1">
      <alignment horizontal="center" vertical="center" wrapText="1"/>
    </xf>
    <xf numFmtId="0" fontId="20" fillId="11" borderId="2" xfId="0" applyFont="1" applyFill="1" applyBorder="1" applyAlignment="1" applyProtection="1">
      <alignment horizontal="center" vertical="center" wrapText="1"/>
    </xf>
    <xf numFmtId="0" fontId="21" fillId="11" borderId="3" xfId="0" applyFont="1" applyFill="1" applyBorder="1" applyAlignment="1" applyProtection="1">
      <alignment horizontal="left" vertical="center" wrapText="1"/>
    </xf>
    <xf numFmtId="0" fontId="21" fillId="11" borderId="5" xfId="0" applyFont="1" applyFill="1" applyBorder="1" applyAlignment="1" applyProtection="1">
      <alignment horizontal="left" vertical="center" wrapText="1"/>
    </xf>
    <xf numFmtId="0" fontId="20" fillId="11" borderId="4" xfId="0" applyFont="1" applyFill="1" applyBorder="1" applyAlignment="1" applyProtection="1">
      <alignment wrapText="1"/>
    </xf>
    <xf numFmtId="0" fontId="21" fillId="13" borderId="3" xfId="0" applyFont="1" applyFill="1" applyBorder="1" applyAlignment="1" applyProtection="1">
      <alignment horizontal="left" vertical="center" wrapText="1"/>
    </xf>
    <xf numFmtId="0" fontId="21" fillId="13" borderId="5" xfId="0" applyFont="1" applyFill="1" applyBorder="1" applyAlignment="1" applyProtection="1">
      <alignment horizontal="left" vertical="center" wrapText="1"/>
    </xf>
    <xf numFmtId="0" fontId="22" fillId="9" borderId="3" xfId="0" applyFont="1" applyFill="1" applyBorder="1" applyAlignment="1" applyProtection="1">
      <alignment horizontal="left" vertical="center" wrapText="1"/>
    </xf>
    <xf numFmtId="0" fontId="22" fillId="9" borderId="5" xfId="0" applyFont="1" applyFill="1" applyBorder="1" applyAlignment="1" applyProtection="1">
      <alignment horizontal="left" vertical="center" wrapText="1"/>
    </xf>
    <xf numFmtId="0" fontId="20" fillId="17" borderId="5" xfId="0" applyFont="1" applyFill="1" applyBorder="1" applyAlignment="1" applyProtection="1">
      <alignment horizontal="left" vertical="center" wrapText="1"/>
    </xf>
    <xf numFmtId="4" fontId="20" fillId="17" borderId="5" xfId="0" applyNumberFormat="1" applyFont="1" applyFill="1" applyBorder="1" applyAlignment="1">
      <alignment horizontal="right"/>
    </xf>
    <xf numFmtId="0" fontId="20" fillId="11" borderId="2" xfId="0" applyFont="1" applyFill="1" applyBorder="1" applyAlignment="1" applyProtection="1">
      <alignment horizontal="left" vertical="center" wrapText="1" indent="1"/>
    </xf>
    <xf numFmtId="0" fontId="20" fillId="11" borderId="3" xfId="0" applyFont="1" applyFill="1" applyBorder="1" applyAlignment="1" applyProtection="1">
      <alignment horizontal="left" vertical="center" wrapText="1" indent="1"/>
    </xf>
    <xf numFmtId="0" fontId="20" fillId="11" borderId="5" xfId="0" applyFont="1" applyFill="1" applyBorder="1" applyAlignment="1" applyProtection="1">
      <alignment horizontal="left" vertical="center" wrapText="1" indent="1"/>
    </xf>
    <xf numFmtId="0" fontId="20" fillId="13" borderId="3" xfId="0" applyFont="1" applyFill="1" applyBorder="1" applyAlignment="1" applyProtection="1">
      <alignment horizontal="left" vertical="center" wrapText="1" indent="1"/>
    </xf>
    <xf numFmtId="0" fontId="20" fillId="13" borderId="5" xfId="0" applyFont="1" applyFill="1" applyBorder="1" applyAlignment="1" applyProtection="1">
      <alignment horizontal="left" vertical="center" wrapText="1" indent="1"/>
    </xf>
    <xf numFmtId="0" fontId="18" fillId="9" borderId="2" xfId="0" applyFont="1" applyFill="1" applyBorder="1" applyAlignment="1" applyProtection="1">
      <alignment horizontal="left" vertical="center" wrapText="1" indent="1"/>
    </xf>
    <xf numFmtId="0" fontId="18" fillId="9" borderId="3" xfId="0" applyFont="1" applyFill="1" applyBorder="1" applyAlignment="1" applyProtection="1">
      <alignment horizontal="left" vertical="center" wrapText="1" indent="1"/>
    </xf>
    <xf numFmtId="0" fontId="18" fillId="9" borderId="5" xfId="0" applyFont="1" applyFill="1" applyBorder="1" applyAlignment="1" applyProtection="1">
      <alignment horizontal="left" vertical="center" wrapText="1" indent="1"/>
    </xf>
    <xf numFmtId="0" fontId="25" fillId="11" borderId="4" xfId="14" applyFont="1" applyFill="1" applyBorder="1" applyAlignment="1">
      <alignment vertical="center" wrapText="1" readingOrder="1"/>
    </xf>
    <xf numFmtId="0" fontId="25" fillId="17" borderId="5" xfId="14" applyFont="1" applyFill="1" applyBorder="1" applyAlignment="1">
      <alignment vertical="center" wrapText="1" readingOrder="1"/>
    </xf>
    <xf numFmtId="0" fontId="20" fillId="17" borderId="5" xfId="0" applyFont="1" applyFill="1" applyBorder="1" applyAlignment="1" applyProtection="1">
      <alignment wrapText="1"/>
    </xf>
    <xf numFmtId="0" fontId="22" fillId="14" borderId="5" xfId="0" applyFont="1" applyFill="1" applyBorder="1" applyAlignment="1" applyProtection="1">
      <alignment wrapText="1"/>
    </xf>
    <xf numFmtId="0" fontId="20" fillId="11" borderId="3" xfId="0" applyFont="1" applyFill="1" applyBorder="1" applyAlignment="1" applyProtection="1">
      <alignment horizontal="left" vertical="center" wrapText="1"/>
    </xf>
    <xf numFmtId="0" fontId="20" fillId="11" borderId="5" xfId="0" applyFont="1" applyFill="1" applyBorder="1" applyAlignment="1" applyProtection="1">
      <alignment wrapText="1"/>
    </xf>
    <xf numFmtId="0" fontId="20" fillId="15" borderId="5" xfId="0" applyFont="1" applyFill="1" applyBorder="1" applyAlignment="1" applyProtection="1">
      <alignment wrapText="1"/>
    </xf>
    <xf numFmtId="0" fontId="20" fillId="16" borderId="5" xfId="0" applyFont="1" applyFill="1" applyBorder="1" applyAlignment="1" applyProtection="1">
      <alignment wrapText="1"/>
    </xf>
    <xf numFmtId="0" fontId="27" fillId="14" borderId="5" xfId="14" applyFont="1" applyFill="1" applyBorder="1" applyAlignment="1">
      <alignment vertical="center" wrapText="1" readingOrder="1"/>
    </xf>
    <xf numFmtId="0" fontId="22" fillId="14" borderId="5" xfId="0" applyFont="1" applyFill="1" applyBorder="1" applyAlignment="1">
      <alignment horizontal="left" vertical="center" wrapText="1"/>
    </xf>
    <xf numFmtId="0" fontId="20" fillId="11" borderId="5" xfId="0" applyFont="1" applyFill="1" applyBorder="1" applyAlignment="1">
      <alignment horizontal="left" vertical="center" wrapText="1"/>
    </xf>
    <xf numFmtId="0" fontId="20" fillId="13" borderId="5" xfId="0" applyFont="1" applyFill="1" applyBorder="1" applyAlignment="1">
      <alignment horizontal="left" vertical="center" wrapText="1"/>
    </xf>
    <xf numFmtId="0" fontId="26" fillId="0" borderId="5" xfId="14" applyFont="1" applyFill="1" applyBorder="1" applyAlignment="1">
      <alignment vertical="center" wrapText="1" readingOrder="1"/>
    </xf>
    <xf numFmtId="0" fontId="20" fillId="11" borderId="3" xfId="0" applyFont="1" applyFill="1" applyBorder="1" applyAlignment="1" applyProtection="1">
      <alignment horizontal="center" vertical="center" wrapText="1"/>
    </xf>
    <xf numFmtId="0" fontId="20" fillId="11" borderId="5" xfId="0" applyFont="1" applyFill="1" applyBorder="1" applyAlignment="1" applyProtection="1">
      <alignment horizontal="center" vertical="center" wrapText="1"/>
    </xf>
    <xf numFmtId="0" fontId="26" fillId="0" borderId="3" xfId="14" applyFont="1" applyFill="1" applyBorder="1" applyAlignment="1">
      <alignment vertical="center" wrapText="1" readingOrder="1"/>
    </xf>
    <xf numFmtId="0" fontId="28" fillId="0" borderId="0" xfId="0" applyFont="1"/>
    <xf numFmtId="0" fontId="0" fillId="18" borderId="0" xfId="0" applyFill="1"/>
    <xf numFmtId="0" fontId="19" fillId="19" borderId="0" xfId="0" applyFont="1" applyFill="1"/>
    <xf numFmtId="0" fontId="19" fillId="20" borderId="0" xfId="0" applyFont="1" applyFill="1"/>
    <xf numFmtId="0" fontId="23" fillId="21" borderId="0" xfId="0" applyFont="1" applyFill="1"/>
    <xf numFmtId="0" fontId="19" fillId="22" borderId="0" xfId="0" applyFont="1" applyFill="1"/>
    <xf numFmtId="0" fontId="19" fillId="23" borderId="0" xfId="0" applyFont="1" applyFill="1"/>
    <xf numFmtId="0" fontId="19" fillId="24" borderId="0" xfId="0" applyFont="1" applyFill="1"/>
    <xf numFmtId="4" fontId="0" fillId="18" borderId="0" xfId="0" applyNumberFormat="1" applyFill="1"/>
    <xf numFmtId="0" fontId="19" fillId="25" borderId="0" xfId="0" applyFont="1" applyFill="1"/>
    <xf numFmtId="4" fontId="19" fillId="23" borderId="0" xfId="0" applyNumberFormat="1" applyFont="1" applyFill="1"/>
    <xf numFmtId="4" fontId="19" fillId="24" borderId="0" xfId="0" applyNumberFormat="1" applyFont="1" applyFill="1"/>
    <xf numFmtId="0" fontId="19" fillId="18" borderId="0" xfId="0" applyFont="1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6" borderId="0" xfId="0" applyFill="1"/>
    <xf numFmtId="0" fontId="20" fillId="10" borderId="4" xfId="0" applyFont="1" applyFill="1" applyBorder="1" applyAlignment="1" applyProtection="1">
      <alignment horizontal="center" vertical="center" wrapText="1"/>
    </xf>
    <xf numFmtId="0" fontId="29" fillId="0" borderId="0" xfId="0" applyFont="1" applyFill="1" applyAlignment="1" applyProtection="1">
      <alignment horizontal="right" vertical="center" wrapText="1"/>
    </xf>
    <xf numFmtId="0" fontId="30" fillId="0" borderId="0" xfId="0" applyFont="1" applyAlignment="1">
      <alignment horizontal="right"/>
    </xf>
    <xf numFmtId="0" fontId="29" fillId="0" borderId="0" xfId="0" applyFont="1" applyFill="1" applyAlignment="1" applyProtection="1">
      <alignment horizontal="right" wrapText="1"/>
    </xf>
    <xf numFmtId="4" fontId="17" fillId="0" borderId="0" xfId="0" applyNumberFormat="1" applyFont="1" applyFill="1" applyAlignment="1" applyProtection="1">
      <alignment horizontal="center" vertical="center" wrapText="1"/>
    </xf>
    <xf numFmtId="4" fontId="20" fillId="10" borderId="4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2" fillId="0" borderId="0" xfId="19"/>
    <xf numFmtId="0" fontId="33" fillId="0" borderId="0" xfId="19" applyNumberFormat="1" applyFont="1" applyFill="1" applyBorder="1" applyAlignment="1" applyProtection="1">
      <alignment horizontal="center" vertical="center" wrapText="1"/>
    </xf>
    <xf numFmtId="0" fontId="35" fillId="0" borderId="0" xfId="19" applyNumberFormat="1" applyFont="1" applyFill="1" applyBorder="1" applyAlignment="1" applyProtection="1">
      <alignment vertical="center" wrapText="1"/>
    </xf>
    <xf numFmtId="0" fontId="33" fillId="0" borderId="0" xfId="19" applyNumberFormat="1" applyFont="1" applyFill="1" applyBorder="1" applyAlignment="1" applyProtection="1">
      <alignment horizontal="left" wrapText="1"/>
    </xf>
    <xf numFmtId="0" fontId="37" fillId="0" borderId="0" xfId="19" applyNumberFormat="1" applyFont="1" applyFill="1" applyBorder="1" applyAlignment="1" applyProtection="1">
      <alignment wrapText="1"/>
    </xf>
    <xf numFmtId="0" fontId="33" fillId="0" borderId="6" xfId="19" applyNumberFormat="1" applyFont="1" applyFill="1" applyBorder="1" applyAlignment="1" applyProtection="1">
      <alignment horizontal="center" vertical="center" wrapText="1"/>
    </xf>
    <xf numFmtId="0" fontId="31" fillId="0" borderId="6" xfId="19" applyFont="1" applyBorder="1" applyAlignment="1">
      <alignment horizontal="center" vertical="center"/>
    </xf>
    <xf numFmtId="0" fontId="38" fillId="0" borderId="6" xfId="19" applyFont="1" applyBorder="1" applyAlignment="1">
      <alignment horizontal="right" vertical="center"/>
    </xf>
    <xf numFmtId="0" fontId="39" fillId="0" borderId="7" xfId="19" quotePrefix="1" applyFont="1" applyBorder="1" applyAlignment="1">
      <alignment horizontal="left" wrapText="1"/>
    </xf>
    <xf numFmtId="0" fontId="39" fillId="0" borderId="8" xfId="19" quotePrefix="1" applyFont="1" applyBorder="1" applyAlignment="1">
      <alignment horizontal="left" wrapText="1"/>
    </xf>
    <xf numFmtId="0" fontId="39" fillId="0" borderId="8" xfId="19" quotePrefix="1" applyFont="1" applyBorder="1" applyAlignment="1">
      <alignment horizontal="center" wrapText="1"/>
    </xf>
    <xf numFmtId="0" fontId="39" fillId="0" borderId="8" xfId="19" quotePrefix="1" applyNumberFormat="1" applyFont="1" applyFill="1" applyBorder="1" applyAlignment="1" applyProtection="1">
      <alignment horizontal="left"/>
    </xf>
    <xf numFmtId="0" fontId="39" fillId="18" borderId="9" xfId="19" applyNumberFormat="1" applyFont="1" applyFill="1" applyBorder="1" applyAlignment="1" applyProtection="1">
      <alignment horizontal="center" vertical="center" wrapText="1"/>
    </xf>
    <xf numFmtId="4" fontId="39" fillId="27" borderId="9" xfId="19" applyNumberFormat="1" applyFont="1" applyFill="1" applyBorder="1" applyAlignment="1">
      <alignment horizontal="right"/>
    </xf>
    <xf numFmtId="4" fontId="39" fillId="0" borderId="9" xfId="19" applyNumberFormat="1" applyFont="1" applyFill="1" applyBorder="1" applyAlignment="1">
      <alignment horizontal="right"/>
    </xf>
    <xf numFmtId="4" fontId="40" fillId="27" borderId="7" xfId="19" applyNumberFormat="1" applyFont="1" applyFill="1" applyBorder="1" applyAlignment="1">
      <alignment horizontal="left" vertical="center"/>
    </xf>
    <xf numFmtId="4" fontId="41" fillId="27" borderId="8" xfId="19" applyNumberFormat="1" applyFont="1" applyFill="1" applyBorder="1" applyAlignment="1" applyProtection="1">
      <alignment vertical="center"/>
    </xf>
    <xf numFmtId="4" fontId="39" fillId="0" borderId="9" xfId="19" applyNumberFormat="1" applyFont="1" applyFill="1" applyBorder="1" applyAlignment="1" applyProtection="1">
      <alignment horizontal="right" wrapText="1"/>
    </xf>
    <xf numFmtId="4" fontId="39" fillId="0" borderId="9" xfId="19" applyNumberFormat="1" applyFont="1" applyBorder="1" applyAlignment="1">
      <alignment horizontal="right"/>
    </xf>
    <xf numFmtId="4" fontId="33" fillId="0" borderId="0" xfId="19" applyNumberFormat="1" applyFont="1" applyFill="1" applyBorder="1" applyAlignment="1" applyProtection="1">
      <alignment horizontal="center" vertical="center" wrapText="1"/>
    </xf>
    <xf numFmtId="4" fontId="37" fillId="0" borderId="0" xfId="19" applyNumberFormat="1" applyFont="1" applyFill="1" applyBorder="1" applyAlignment="1" applyProtection="1">
      <alignment horizontal="center" vertical="center" wrapText="1"/>
    </xf>
    <xf numFmtId="4" fontId="35" fillId="0" borderId="0" xfId="19" applyNumberFormat="1" applyFont="1" applyFill="1" applyBorder="1" applyAlignment="1" applyProtection="1"/>
    <xf numFmtId="4" fontId="39" fillId="0" borderId="7" xfId="19" quotePrefix="1" applyNumberFormat="1" applyFont="1" applyBorder="1" applyAlignment="1">
      <alignment horizontal="left" wrapText="1"/>
    </xf>
    <xf numFmtId="4" fontId="39" fillId="0" borderId="8" xfId="19" quotePrefix="1" applyNumberFormat="1" applyFont="1" applyBorder="1" applyAlignment="1">
      <alignment horizontal="left" wrapText="1"/>
    </xf>
    <xf numFmtId="4" fontId="39" fillId="0" borderId="8" xfId="19" quotePrefix="1" applyNumberFormat="1" applyFont="1" applyBorder="1" applyAlignment="1">
      <alignment horizontal="center" wrapText="1"/>
    </xf>
    <xf numFmtId="4" fontId="39" fillId="0" borderId="8" xfId="19" quotePrefix="1" applyNumberFormat="1" applyFont="1" applyFill="1" applyBorder="1" applyAlignment="1" applyProtection="1">
      <alignment horizontal="left"/>
    </xf>
    <xf numFmtId="4" fontId="39" fillId="18" borderId="9" xfId="19" applyNumberFormat="1" applyFont="1" applyFill="1" applyBorder="1" applyAlignment="1" applyProtection="1">
      <alignment horizontal="center" vertical="center" wrapText="1"/>
    </xf>
    <xf numFmtId="4" fontId="33" fillId="0" borderId="0" xfId="19" quotePrefix="1" applyNumberFormat="1" applyFont="1" applyFill="1" applyBorder="1" applyAlignment="1" applyProtection="1">
      <alignment horizontal="center" vertical="center" wrapText="1"/>
    </xf>
    <xf numFmtId="4" fontId="32" fillId="0" borderId="0" xfId="19" applyNumberFormat="1" applyFont="1" applyFill="1" applyBorder="1" applyAlignment="1" applyProtection="1">
      <alignment horizontal="center" vertical="center" wrapText="1"/>
    </xf>
    <xf numFmtId="4" fontId="36" fillId="0" borderId="0" xfId="19" applyNumberFormat="1" applyFont="1" applyAlignment="1">
      <alignment wrapText="1"/>
    </xf>
    <xf numFmtId="4" fontId="40" fillId="28" borderId="7" xfId="19" quotePrefix="1" applyNumberFormat="1" applyFont="1" applyFill="1" applyBorder="1" applyAlignment="1">
      <alignment horizontal="right"/>
    </xf>
    <xf numFmtId="4" fontId="40" fillId="28" borderId="9" xfId="19" applyNumberFormat="1" applyFont="1" applyFill="1" applyBorder="1" applyAlignment="1" applyProtection="1">
      <alignment horizontal="right" wrapText="1"/>
    </xf>
    <xf numFmtId="4" fontId="40" fillId="27" borderId="7" xfId="19" quotePrefix="1" applyNumberFormat="1" applyFont="1" applyFill="1" applyBorder="1" applyAlignment="1">
      <alignment horizontal="right"/>
    </xf>
    <xf numFmtId="4" fontId="40" fillId="27" borderId="9" xfId="19" quotePrefix="1" applyNumberFormat="1" applyFont="1" applyFill="1" applyBorder="1" applyAlignment="1">
      <alignment horizontal="right"/>
    </xf>
    <xf numFmtId="4" fontId="42" fillId="0" borderId="0" xfId="19" applyNumberFormat="1" applyFont="1" applyFill="1" applyBorder="1" applyAlignment="1" applyProtection="1">
      <alignment horizontal="center" vertical="center" wrapText="1"/>
    </xf>
    <xf numFmtId="4" fontId="43" fillId="0" borderId="0" xfId="19" applyNumberFormat="1" applyFont="1" applyAlignment="1">
      <alignment wrapText="1"/>
    </xf>
    <xf numFmtId="4" fontId="44" fillId="0" borderId="0" xfId="19" quotePrefix="1" applyNumberFormat="1" applyFont="1" applyFill="1" applyBorder="1" applyAlignment="1" applyProtection="1">
      <alignment horizontal="center" vertical="center" wrapText="1"/>
    </xf>
    <xf numFmtId="4" fontId="45" fillId="0" borderId="0" xfId="19" applyNumberFormat="1" applyFont="1" applyFill="1" applyBorder="1" applyAlignment="1" applyProtection="1">
      <alignment horizontal="center" vertical="center" wrapText="1"/>
    </xf>
    <xf numFmtId="4" fontId="41" fillId="0" borderId="0" xfId="19" applyNumberFormat="1" applyFont="1" applyFill="1" applyBorder="1" applyAlignment="1" applyProtection="1"/>
    <xf numFmtId="4" fontId="40" fillId="0" borderId="7" xfId="19" quotePrefix="1" applyNumberFormat="1" applyFont="1" applyBorder="1" applyAlignment="1">
      <alignment horizontal="left" wrapText="1"/>
    </xf>
    <xf numFmtId="4" fontId="40" fillId="0" borderId="8" xfId="19" quotePrefix="1" applyNumberFormat="1" applyFont="1" applyBorder="1" applyAlignment="1">
      <alignment horizontal="left" wrapText="1"/>
    </xf>
    <xf numFmtId="4" fontId="40" fillId="0" borderId="8" xfId="19" quotePrefix="1" applyNumberFormat="1" applyFont="1" applyBorder="1" applyAlignment="1">
      <alignment horizontal="center" wrapText="1"/>
    </xf>
    <xf numFmtId="4" fontId="40" fillId="0" borderId="8" xfId="19" quotePrefix="1" applyNumberFormat="1" applyFont="1" applyFill="1" applyBorder="1" applyAlignment="1" applyProtection="1">
      <alignment horizontal="left"/>
    </xf>
    <xf numFmtId="4" fontId="40" fillId="18" borderId="9" xfId="19" applyNumberFormat="1" applyFont="1" applyFill="1" applyBorder="1" applyAlignment="1" applyProtection="1">
      <alignment horizontal="center" vertical="center" wrapText="1"/>
    </xf>
    <xf numFmtId="4" fontId="39" fillId="27" borderId="7" xfId="19" quotePrefix="1" applyNumberFormat="1" applyFont="1" applyFill="1" applyBorder="1" applyAlignment="1">
      <alignment horizontal="right"/>
    </xf>
    <xf numFmtId="4" fontId="39" fillId="27" borderId="9" xfId="19" quotePrefix="1" applyNumberFormat="1" applyFont="1" applyFill="1" applyBorder="1" applyAlignment="1">
      <alignment horizontal="right"/>
    </xf>
    <xf numFmtId="4" fontId="2" fillId="0" borderId="0" xfId="19" applyNumberFormat="1"/>
    <xf numFmtId="0" fontId="1" fillId="0" borderId="0" xfId="20"/>
    <xf numFmtId="0" fontId="33" fillId="0" borderId="0" xfId="20" applyFont="1" applyAlignment="1">
      <alignment horizontal="center" vertical="center" wrapText="1"/>
    </xf>
    <xf numFmtId="0" fontId="35" fillId="0" borderId="0" xfId="20" applyFont="1" applyAlignment="1">
      <alignment vertical="center" wrapText="1"/>
    </xf>
    <xf numFmtId="0" fontId="39" fillId="28" borderId="9" xfId="20" applyFont="1" applyFill="1" applyBorder="1" applyAlignment="1">
      <alignment horizontal="center" vertical="center" wrapText="1"/>
    </xf>
    <xf numFmtId="0" fontId="39" fillId="28" borderId="10" xfId="20" applyFont="1" applyFill="1" applyBorder="1" applyAlignment="1">
      <alignment horizontal="center" vertical="center" wrapText="1"/>
    </xf>
    <xf numFmtId="0" fontId="40" fillId="18" borderId="9" xfId="20" applyFont="1" applyFill="1" applyBorder="1" applyAlignment="1">
      <alignment vertical="center" wrapText="1"/>
    </xf>
    <xf numFmtId="0" fontId="48" fillId="18" borderId="9" xfId="20" quotePrefix="1" applyFont="1" applyFill="1" applyBorder="1" applyAlignment="1">
      <alignment horizontal="left" vertical="center"/>
    </xf>
    <xf numFmtId="3" fontId="35" fillId="18" borderId="9" xfId="20" applyNumberFormat="1" applyFont="1" applyFill="1" applyBorder="1" applyAlignment="1">
      <alignment horizontal="right"/>
    </xf>
    <xf numFmtId="0" fontId="40" fillId="18" borderId="9" xfId="20" applyFont="1" applyFill="1" applyBorder="1" applyAlignment="1">
      <alignment horizontal="left" vertical="center" wrapText="1"/>
    </xf>
    <xf numFmtId="3" fontId="35" fillId="18" borderId="10" xfId="20" applyNumberFormat="1" applyFont="1" applyFill="1" applyBorder="1" applyAlignment="1">
      <alignment horizontal="right"/>
    </xf>
    <xf numFmtId="0" fontId="48" fillId="18" borderId="9" xfId="20" quotePrefix="1" applyFont="1" applyFill="1" applyBorder="1" applyAlignment="1">
      <alignment horizontal="left" vertical="center" wrapText="1"/>
    </xf>
    <xf numFmtId="3" fontId="35" fillId="18" borderId="9" xfId="20" applyNumberFormat="1" applyFont="1" applyFill="1" applyBorder="1" applyAlignment="1">
      <alignment horizontal="right" wrapText="1"/>
    </xf>
    <xf numFmtId="4" fontId="49" fillId="18" borderId="9" xfId="20" applyNumberFormat="1" applyFont="1" applyFill="1" applyBorder="1" applyAlignment="1">
      <alignment horizontal="right"/>
    </xf>
    <xf numFmtId="4" fontId="49" fillId="18" borderId="10" xfId="20" applyNumberFormat="1" applyFont="1" applyFill="1" applyBorder="1" applyAlignment="1">
      <alignment horizontal="right" vertical="center"/>
    </xf>
    <xf numFmtId="0" fontId="33" fillId="0" borderId="0" xfId="20" applyFont="1" applyAlignment="1">
      <alignment horizontal="right" vertical="center" wrapText="1"/>
    </xf>
    <xf numFmtId="4" fontId="49" fillId="18" borderId="9" xfId="20" applyNumberFormat="1" applyFont="1" applyFill="1" applyBorder="1" applyAlignment="1">
      <alignment horizontal="right" vertical="center"/>
    </xf>
    <xf numFmtId="0" fontId="35" fillId="0" borderId="0" xfId="20" applyFont="1" applyAlignment="1">
      <alignment horizontal="right" vertical="center" wrapText="1"/>
    </xf>
    <xf numFmtId="0" fontId="40" fillId="27" borderId="9" xfId="20" applyFont="1" applyFill="1" applyBorder="1" applyAlignment="1">
      <alignment vertical="center" wrapText="1"/>
    </xf>
    <xf numFmtId="4" fontId="39" fillId="27" borderId="9" xfId="20" applyNumberFormat="1" applyFont="1" applyFill="1" applyBorder="1" applyAlignment="1">
      <alignment horizontal="right" vertical="center" wrapText="1"/>
    </xf>
    <xf numFmtId="0" fontId="40" fillId="27" borderId="9" xfId="20" applyFont="1" applyFill="1" applyBorder="1" applyAlignment="1">
      <alignment horizontal="left" vertical="center" wrapText="1"/>
    </xf>
    <xf numFmtId="4" fontId="39" fillId="27" borderId="10" xfId="20" applyNumberFormat="1" applyFont="1" applyFill="1" applyBorder="1" applyAlignment="1">
      <alignment horizontal="right" vertical="center"/>
    </xf>
    <xf numFmtId="0" fontId="39" fillId="27" borderId="9" xfId="20" applyFont="1" applyFill="1" applyBorder="1" applyAlignment="1">
      <alignment horizontal="left" vertical="center" wrapText="1"/>
    </xf>
    <xf numFmtId="0" fontId="39" fillId="29" borderId="9" xfId="20" applyFont="1" applyFill="1" applyBorder="1" applyAlignment="1">
      <alignment horizontal="left" vertical="center" wrapText="1"/>
    </xf>
    <xf numFmtId="4" fontId="39" fillId="29" borderId="10" xfId="20" applyNumberFormat="1" applyFont="1" applyFill="1" applyBorder="1" applyAlignment="1">
      <alignment horizontal="right" vertical="center" wrapText="1"/>
    </xf>
    <xf numFmtId="4" fontId="39" fillId="29" borderId="9" xfId="20" applyNumberFormat="1" applyFont="1" applyFill="1" applyBorder="1" applyAlignment="1">
      <alignment horizontal="right" vertical="center" wrapText="1"/>
    </xf>
    <xf numFmtId="0" fontId="50" fillId="0" borderId="0" xfId="20" applyFont="1"/>
    <xf numFmtId="0" fontId="51" fillId="0" borderId="0" xfId="20" applyFont="1"/>
    <xf numFmtId="0" fontId="52" fillId="0" borderId="0" xfId="20" applyFont="1"/>
    <xf numFmtId="0" fontId="50" fillId="0" borderId="0" xfId="20" applyFont="1" applyAlignment="1">
      <alignment horizontal="right" vertical="center"/>
    </xf>
    <xf numFmtId="0" fontId="50" fillId="0" borderId="0" xfId="20" applyFont="1" applyAlignment="1">
      <alignment horizontal="right"/>
    </xf>
    <xf numFmtId="4" fontId="22" fillId="21" borderId="0" xfId="0" applyNumberFormat="1" applyFont="1" applyFill="1"/>
    <xf numFmtId="0" fontId="53" fillId="0" borderId="0" xfId="20" applyFont="1"/>
    <xf numFmtId="0" fontId="53" fillId="0" borderId="0" xfId="20" applyFont="1" applyAlignment="1">
      <alignment horizontal="right" vertical="center"/>
    </xf>
    <xf numFmtId="0" fontId="53" fillId="0" borderId="0" xfId="20" applyFont="1" applyAlignment="1">
      <alignment horizontal="right"/>
    </xf>
    <xf numFmtId="0" fontId="39" fillId="0" borderId="0" xfId="20" applyFont="1" applyAlignment="1">
      <alignment horizontal="center" vertical="center" wrapText="1"/>
    </xf>
    <xf numFmtId="0" fontId="39" fillId="0" borderId="0" xfId="20" applyFont="1" applyAlignment="1">
      <alignment horizontal="right" vertical="center" wrapText="1"/>
    </xf>
    <xf numFmtId="4" fontId="49" fillId="18" borderId="10" xfId="20" applyNumberFormat="1" applyFont="1" applyFill="1" applyBorder="1" applyAlignment="1">
      <alignment horizontal="right"/>
    </xf>
    <xf numFmtId="0" fontId="52" fillId="0" borderId="0" xfId="20" applyFont="1" applyAlignment="1">
      <alignment horizontal="right"/>
    </xf>
    <xf numFmtId="0" fontId="48" fillId="18" borderId="9" xfId="20" quotePrefix="1" applyFont="1" applyFill="1" applyBorder="1" applyAlignment="1">
      <alignment horizontal="left" wrapText="1"/>
    </xf>
    <xf numFmtId="4" fontId="49" fillId="0" borderId="9" xfId="20" applyNumberFormat="1" applyFont="1" applyBorder="1" applyAlignment="1">
      <alignment horizontal="right" vertical="center" wrapText="1"/>
    </xf>
    <xf numFmtId="4" fontId="35" fillId="0" borderId="9" xfId="20" applyNumberFormat="1" applyFont="1" applyBorder="1" applyAlignment="1">
      <alignment horizontal="right" vertical="center" wrapText="1"/>
    </xf>
    <xf numFmtId="4" fontId="35" fillId="0" borderId="9" xfId="20" applyNumberFormat="1" applyFont="1" applyBorder="1" applyAlignment="1">
      <alignment horizontal="right" wrapText="1"/>
    </xf>
    <xf numFmtId="0" fontId="52" fillId="0" borderId="0" xfId="20" applyFont="1" applyAlignment="1"/>
    <xf numFmtId="0" fontId="18" fillId="0" borderId="4" xfId="14" applyFont="1" applyFill="1" applyBorder="1" applyAlignment="1">
      <alignment vertical="center" wrapText="1" readingOrder="1"/>
    </xf>
    <xf numFmtId="0" fontId="20" fillId="13" borderId="4" xfId="14" applyFont="1" applyFill="1" applyBorder="1" applyAlignment="1">
      <alignment vertical="center" wrapText="1" readingOrder="1"/>
    </xf>
    <xf numFmtId="0" fontId="4" fillId="24" borderId="0" xfId="0" applyFont="1" applyFill="1"/>
    <xf numFmtId="0" fontId="28" fillId="18" borderId="0" xfId="0" applyFont="1" applyFill="1"/>
    <xf numFmtId="0" fontId="20" fillId="10" borderId="4" xfId="0" applyFont="1" applyFill="1" applyBorder="1" applyAlignment="1" applyProtection="1">
      <alignment horizontal="center" vertical="center" wrapText="1"/>
    </xf>
    <xf numFmtId="0" fontId="20" fillId="10" borderId="4" xfId="0" applyFont="1" applyFill="1" applyBorder="1" applyAlignment="1" applyProtection="1">
      <alignment horizontal="center" vertical="center" wrapText="1"/>
    </xf>
    <xf numFmtId="4" fontId="20" fillId="22" borderId="5" xfId="0" applyNumberFormat="1" applyFont="1" applyFill="1" applyBorder="1" applyAlignment="1">
      <alignment horizontal="right"/>
    </xf>
    <xf numFmtId="0" fontId="20" fillId="23" borderId="4" xfId="0" applyFont="1" applyFill="1" applyBorder="1" applyAlignment="1" applyProtection="1">
      <alignment horizontal="left" vertical="center" wrapText="1"/>
    </xf>
    <xf numFmtId="4" fontId="20" fillId="23" borderId="5" xfId="0" applyNumberFormat="1" applyFont="1" applyFill="1" applyBorder="1" applyAlignment="1">
      <alignment horizontal="right"/>
    </xf>
    <xf numFmtId="0" fontId="20" fillId="24" borderId="4" xfId="0" applyFont="1" applyFill="1" applyBorder="1" applyAlignment="1" applyProtection="1">
      <alignment horizontal="left" vertical="center" wrapText="1"/>
    </xf>
    <xf numFmtId="4" fontId="20" fillId="24" borderId="5" xfId="0" applyNumberFormat="1" applyFont="1" applyFill="1" applyBorder="1" applyAlignment="1">
      <alignment horizontal="right"/>
    </xf>
    <xf numFmtId="0" fontId="20" fillId="26" borderId="4" xfId="0" applyFont="1" applyFill="1" applyBorder="1" applyAlignment="1" applyProtection="1">
      <alignment horizontal="left" vertical="center" wrapText="1"/>
    </xf>
    <xf numFmtId="0" fontId="18" fillId="26" borderId="4" xfId="0" applyFont="1" applyFill="1" applyBorder="1" applyAlignment="1" applyProtection="1">
      <alignment horizontal="left" vertical="center" wrapText="1"/>
    </xf>
    <xf numFmtId="4" fontId="18" fillId="26" borderId="5" xfId="0" applyNumberFormat="1" applyFont="1" applyFill="1" applyBorder="1" applyAlignment="1">
      <alignment horizontal="right"/>
    </xf>
    <xf numFmtId="0" fontId="20" fillId="24" borderId="4" xfId="0" applyFont="1" applyFill="1" applyBorder="1" applyAlignment="1">
      <alignment horizontal="left" vertical="center"/>
    </xf>
    <xf numFmtId="0" fontId="20" fillId="24" borderId="4" xfId="0" applyFont="1" applyFill="1" applyBorder="1" applyAlignment="1">
      <alignment horizontal="left" vertical="center" wrapText="1"/>
    </xf>
    <xf numFmtId="0" fontId="18" fillId="26" borderId="4" xfId="0" applyFont="1" applyFill="1" applyBorder="1" applyAlignment="1">
      <alignment horizontal="left" vertical="center"/>
    </xf>
    <xf numFmtId="0" fontId="18" fillId="26" borderId="4" xfId="0" applyFont="1" applyFill="1" applyBorder="1" applyAlignment="1">
      <alignment horizontal="left" vertical="center" wrapText="1"/>
    </xf>
    <xf numFmtId="0" fontId="20" fillId="23" borderId="4" xfId="0" applyFont="1" applyFill="1" applyBorder="1" applyAlignment="1">
      <alignment horizontal="left" vertical="center"/>
    </xf>
    <xf numFmtId="0" fontId="20" fillId="23" borderId="4" xfId="0" applyFont="1" applyFill="1" applyBorder="1" applyAlignment="1">
      <alignment horizontal="left" vertical="center" wrapText="1"/>
    </xf>
    <xf numFmtId="0" fontId="20" fillId="24" borderId="4" xfId="0" applyFont="1" applyFill="1" applyBorder="1" applyAlignment="1" applyProtection="1">
      <alignment wrapText="1"/>
    </xf>
    <xf numFmtId="0" fontId="18" fillId="18" borderId="4" xfId="0" applyFont="1" applyFill="1" applyBorder="1" applyAlignment="1" applyProtection="1">
      <alignment wrapText="1"/>
    </xf>
    <xf numFmtId="4" fontId="18" fillId="26" borderId="4" xfId="0" applyNumberFormat="1" applyFont="1" applyFill="1" applyBorder="1" applyAlignment="1">
      <alignment horizontal="right"/>
    </xf>
    <xf numFmtId="0" fontId="20" fillId="23" borderId="5" xfId="0" applyFont="1" applyFill="1" applyBorder="1" applyAlignment="1" applyProtection="1">
      <alignment horizontal="left" vertical="center" wrapText="1"/>
    </xf>
    <xf numFmtId="0" fontId="18" fillId="26" borderId="2" xfId="0" applyFont="1" applyFill="1" applyBorder="1" applyAlignment="1" applyProtection="1">
      <alignment horizontal="left" vertical="center" wrapText="1"/>
    </xf>
    <xf numFmtId="0" fontId="20" fillId="24" borderId="5" xfId="0" applyFont="1" applyFill="1" applyBorder="1" applyAlignment="1" applyProtection="1">
      <alignment wrapText="1"/>
    </xf>
    <xf numFmtId="0" fontId="18" fillId="18" borderId="11" xfId="0" applyFont="1" applyFill="1" applyBorder="1" applyAlignment="1" applyProtection="1">
      <alignment wrapText="1"/>
    </xf>
    <xf numFmtId="0" fontId="18" fillId="18" borderId="12" xfId="0" applyFont="1" applyFill="1" applyBorder="1" applyAlignment="1" applyProtection="1">
      <alignment wrapText="1"/>
    </xf>
    <xf numFmtId="0" fontId="20" fillId="24" borderId="2" xfId="0" applyFont="1" applyFill="1" applyBorder="1" applyAlignment="1" applyProtection="1">
      <alignment horizontal="left" vertical="center" wrapText="1"/>
    </xf>
    <xf numFmtId="0" fontId="20" fillId="24" borderId="12" xfId="0" applyFont="1" applyFill="1" applyBorder="1" applyAlignment="1" applyProtection="1">
      <alignment wrapText="1"/>
    </xf>
    <xf numFmtId="0" fontId="18" fillId="26" borderId="3" xfId="0" applyFont="1" applyFill="1" applyBorder="1" applyAlignment="1" applyProtection="1">
      <alignment horizontal="left" vertical="center" wrapText="1"/>
    </xf>
    <xf numFmtId="0" fontId="18" fillId="26" borderId="13" xfId="0" applyFont="1" applyFill="1" applyBorder="1" applyAlignment="1" applyProtection="1">
      <alignment horizontal="left" vertical="center" wrapText="1"/>
    </xf>
    <xf numFmtId="0" fontId="18" fillId="18" borderId="5" xfId="0" applyFont="1" applyFill="1" applyBorder="1" applyAlignment="1" applyProtection="1">
      <alignment wrapText="1"/>
    </xf>
    <xf numFmtId="0" fontId="20" fillId="24" borderId="5" xfId="0" applyFont="1" applyFill="1" applyBorder="1" applyAlignment="1" applyProtection="1">
      <alignment horizontal="left" vertical="center" wrapText="1"/>
    </xf>
    <xf numFmtId="0" fontId="18" fillId="26" borderId="5" xfId="0" applyFont="1" applyFill="1" applyBorder="1" applyAlignment="1" applyProtection="1">
      <alignment horizontal="left" vertical="center" wrapText="1"/>
    </xf>
    <xf numFmtId="0" fontId="18" fillId="18" borderId="5" xfId="0" applyFont="1" applyFill="1" applyBorder="1" applyAlignment="1" applyProtection="1">
      <alignment vertical="center" wrapText="1"/>
    </xf>
    <xf numFmtId="0" fontId="20" fillId="23" borderId="4" xfId="0" applyFont="1" applyFill="1" applyBorder="1" applyAlignment="1" applyProtection="1">
      <alignment horizontal="left" vertical="center"/>
    </xf>
    <xf numFmtId="0" fontId="20" fillId="23" borderId="4" xfId="0" applyFont="1" applyFill="1" applyBorder="1" applyAlignment="1" applyProtection="1">
      <alignment vertical="center" wrapText="1"/>
    </xf>
    <xf numFmtId="0" fontId="20" fillId="24" borderId="4" xfId="0" applyFont="1" applyFill="1" applyBorder="1" applyAlignment="1" applyProtection="1">
      <alignment horizontal="left" vertical="center"/>
    </xf>
    <xf numFmtId="0" fontId="20" fillId="24" borderId="4" xfId="0" applyFont="1" applyFill="1" applyBorder="1" applyAlignment="1" applyProtection="1">
      <alignment vertical="center" wrapText="1"/>
    </xf>
    <xf numFmtId="0" fontId="20" fillId="26" borderId="4" xfId="0" applyFont="1" applyFill="1" applyBorder="1" applyAlignment="1">
      <alignment horizontal="left" vertical="center"/>
    </xf>
    <xf numFmtId="0" fontId="20" fillId="26" borderId="4" xfId="0" applyFont="1" applyFill="1" applyBorder="1" applyAlignment="1" applyProtection="1">
      <alignment horizontal="left" vertical="center"/>
    </xf>
    <xf numFmtId="0" fontId="18" fillId="26" borderId="4" xfId="0" applyFont="1" applyFill="1" applyBorder="1" applyAlignment="1" applyProtection="1">
      <alignment horizontal="left" vertical="center"/>
    </xf>
    <xf numFmtId="0" fontId="18" fillId="26" borderId="4" xfId="0" applyFont="1" applyFill="1" applyBorder="1" applyAlignment="1" applyProtection="1">
      <alignment vertical="center" wrapText="1"/>
    </xf>
    <xf numFmtId="0" fontId="18" fillId="18" borderId="4" xfId="14" applyFont="1" applyFill="1" applyBorder="1" applyAlignment="1">
      <alignment vertical="center" wrapText="1" readingOrder="1"/>
    </xf>
    <xf numFmtId="0" fontId="20" fillId="24" borderId="4" xfId="14" applyFont="1" applyFill="1" applyBorder="1" applyAlignment="1">
      <alignment vertical="center" wrapText="1" readingOrder="1"/>
    </xf>
    <xf numFmtId="0" fontId="55" fillId="18" borderId="0" xfId="0" applyFont="1" applyFill="1"/>
    <xf numFmtId="0" fontId="54" fillId="18" borderId="4" xfId="14" applyFont="1" applyFill="1" applyBorder="1" applyAlignment="1">
      <alignment vertical="center" wrapText="1" readingOrder="1"/>
    </xf>
    <xf numFmtId="0" fontId="20" fillId="23" borderId="4" xfId="14" applyFont="1" applyFill="1" applyBorder="1" applyAlignment="1">
      <alignment vertical="center" wrapText="1" readingOrder="1"/>
    </xf>
    <xf numFmtId="0" fontId="20" fillId="24" borderId="2" xfId="0" applyFont="1" applyFill="1" applyBorder="1" applyAlignment="1" applyProtection="1">
      <alignment horizontal="center" vertical="center" wrapText="1"/>
    </xf>
    <xf numFmtId="0" fontId="20" fillId="24" borderId="3" xfId="0" applyFont="1" applyFill="1" applyBorder="1" applyAlignment="1" applyProtection="1">
      <alignment horizontal="center" vertical="center" wrapText="1"/>
    </xf>
    <xf numFmtId="0" fontId="20" fillId="24" borderId="5" xfId="0" applyFont="1" applyFill="1" applyBorder="1" applyAlignment="1" applyProtection="1">
      <alignment horizontal="center" vertical="center" wrapText="1"/>
    </xf>
    <xf numFmtId="0" fontId="18" fillId="26" borderId="2" xfId="0" applyFont="1" applyFill="1" applyBorder="1" applyAlignment="1" applyProtection="1">
      <alignment horizontal="center" vertical="center" wrapText="1"/>
    </xf>
    <xf numFmtId="0" fontId="18" fillId="26" borderId="3" xfId="0" applyFont="1" applyFill="1" applyBorder="1" applyAlignment="1" applyProtection="1">
      <alignment horizontal="center" vertical="center" wrapText="1"/>
    </xf>
    <xf numFmtId="0" fontId="18" fillId="26" borderId="5" xfId="0" applyFont="1" applyFill="1" applyBorder="1" applyAlignment="1" applyProtection="1">
      <alignment horizontal="center" vertical="center" wrapText="1"/>
    </xf>
    <xf numFmtId="0" fontId="20" fillId="23" borderId="2" xfId="0" applyFont="1" applyFill="1" applyBorder="1" applyAlignment="1" applyProtection="1">
      <alignment horizontal="center" vertical="center" wrapText="1"/>
    </xf>
    <xf numFmtId="0" fontId="21" fillId="23" borderId="3" xfId="0" applyFont="1" applyFill="1" applyBorder="1" applyAlignment="1" applyProtection="1">
      <alignment horizontal="left" vertical="center" wrapText="1"/>
    </xf>
    <xf numFmtId="0" fontId="21" fillId="23" borderId="5" xfId="0" applyFont="1" applyFill="1" applyBorder="1" applyAlignment="1" applyProtection="1">
      <alignment horizontal="left" vertical="center" wrapText="1"/>
    </xf>
    <xf numFmtId="0" fontId="20" fillId="23" borderId="4" xfId="0" applyFont="1" applyFill="1" applyBorder="1" applyAlignment="1" applyProtection="1">
      <alignment wrapText="1"/>
    </xf>
    <xf numFmtId="0" fontId="20" fillId="23" borderId="2" xfId="0" applyFont="1" applyFill="1" applyBorder="1" applyAlignment="1" applyProtection="1">
      <alignment horizontal="left" vertical="center" wrapText="1" indent="1"/>
    </xf>
    <xf numFmtId="0" fontId="20" fillId="23" borderId="3" xfId="0" applyFont="1" applyFill="1" applyBorder="1" applyAlignment="1" applyProtection="1">
      <alignment horizontal="left" vertical="center" wrapText="1" indent="1"/>
    </xf>
    <xf numFmtId="0" fontId="20" fillId="23" borderId="5" xfId="0" applyFont="1" applyFill="1" applyBorder="1" applyAlignment="1" applyProtection="1">
      <alignment horizontal="left" vertical="center" wrapText="1" indent="1"/>
    </xf>
    <xf numFmtId="0" fontId="25" fillId="23" borderId="4" xfId="14" applyFont="1" applyFill="1" applyBorder="1" applyAlignment="1">
      <alignment vertical="center" wrapText="1" readingOrder="1"/>
    </xf>
    <xf numFmtId="0" fontId="20" fillId="24" borderId="2" xfId="0" applyFont="1" applyFill="1" applyBorder="1" applyAlignment="1" applyProtection="1">
      <alignment horizontal="left" vertical="center" wrapText="1" indent="1"/>
    </xf>
    <xf numFmtId="0" fontId="20" fillId="24" borderId="3" xfId="0" applyFont="1" applyFill="1" applyBorder="1" applyAlignment="1" applyProtection="1">
      <alignment horizontal="left" vertical="center" wrapText="1" indent="1"/>
    </xf>
    <xf numFmtId="0" fontId="20" fillId="24" borderId="5" xfId="0" applyFont="1" applyFill="1" applyBorder="1" applyAlignment="1" applyProtection="1">
      <alignment horizontal="left" vertical="center" wrapText="1" indent="1"/>
    </xf>
    <xf numFmtId="0" fontId="18" fillId="26" borderId="2" xfId="0" applyFont="1" applyFill="1" applyBorder="1" applyAlignment="1" applyProtection="1">
      <alignment horizontal="left" vertical="center" wrapText="1" indent="1"/>
    </xf>
    <xf numFmtId="0" fontId="18" fillId="26" borderId="3" xfId="0" applyFont="1" applyFill="1" applyBorder="1" applyAlignment="1" applyProtection="1">
      <alignment horizontal="left" vertical="center" wrapText="1" indent="1"/>
    </xf>
    <xf numFmtId="0" fontId="18" fillId="26" borderId="5" xfId="0" applyFont="1" applyFill="1" applyBorder="1" applyAlignment="1" applyProtection="1">
      <alignment horizontal="left" vertical="center" wrapText="1" indent="1"/>
    </xf>
    <xf numFmtId="0" fontId="20" fillId="23" borderId="5" xfId="0" applyFont="1" applyFill="1" applyBorder="1" applyAlignment="1" applyProtection="1">
      <alignment wrapText="1"/>
    </xf>
    <xf numFmtId="0" fontId="20" fillId="23" borderId="5" xfId="0" applyFont="1" applyFill="1" applyBorder="1" applyAlignment="1">
      <alignment horizontal="left" vertical="center" wrapText="1"/>
    </xf>
    <xf numFmtId="0" fontId="20" fillId="23" borderId="3" xfId="0" applyFont="1" applyFill="1" applyBorder="1" applyAlignment="1" applyProtection="1">
      <alignment horizontal="center" vertical="center" wrapText="1"/>
    </xf>
    <xf numFmtId="0" fontId="20" fillId="23" borderId="5" xfId="0" applyFont="1" applyFill="1" applyBorder="1" applyAlignment="1" applyProtection="1">
      <alignment horizontal="center" vertical="center" wrapText="1"/>
    </xf>
    <xf numFmtId="0" fontId="25" fillId="24" borderId="4" xfId="14" applyFont="1" applyFill="1" applyBorder="1" applyAlignment="1">
      <alignment vertical="center" wrapText="1" readingOrder="1"/>
    </xf>
    <xf numFmtId="0" fontId="26" fillId="18" borderId="4" xfId="14" applyFont="1" applyFill="1" applyBorder="1" applyAlignment="1">
      <alignment vertical="center" wrapText="1" readingOrder="1"/>
    </xf>
    <xf numFmtId="0" fontId="46" fillId="0" borderId="0" xfId="19" applyNumberFormat="1" applyFont="1" applyFill="1" applyBorder="1" applyAlignment="1" applyProtection="1">
      <alignment wrapText="1"/>
    </xf>
    <xf numFmtId="0" fontId="47" fillId="0" borderId="0" xfId="19" applyNumberFormat="1" applyFont="1" applyFill="1" applyBorder="1" applyAlignment="1" applyProtection="1">
      <alignment wrapText="1"/>
    </xf>
    <xf numFmtId="4" fontId="40" fillId="27" borderId="7" xfId="19" quotePrefix="1" applyNumberFormat="1" applyFont="1" applyFill="1" applyBorder="1" applyAlignment="1" applyProtection="1">
      <alignment horizontal="left" vertical="center" wrapText="1"/>
    </xf>
    <xf numFmtId="4" fontId="41" fillId="27" borderId="8" xfId="19" applyNumberFormat="1" applyFont="1" applyFill="1" applyBorder="1" applyAlignment="1" applyProtection="1">
      <alignment vertical="center" wrapText="1"/>
    </xf>
    <xf numFmtId="4" fontId="32" fillId="0" borderId="0" xfId="19" applyNumberFormat="1" applyFont="1" applyFill="1" applyBorder="1" applyAlignment="1" applyProtection="1">
      <alignment horizontal="center" vertical="center" wrapText="1"/>
    </xf>
    <xf numFmtId="4" fontId="36" fillId="0" borderId="0" xfId="19" applyNumberFormat="1" applyFont="1" applyAlignment="1">
      <alignment wrapText="1"/>
    </xf>
    <xf numFmtId="4" fontId="40" fillId="28" borderId="7" xfId="19" applyNumberFormat="1" applyFont="1" applyFill="1" applyBorder="1" applyAlignment="1" applyProtection="1">
      <alignment horizontal="left" vertical="center" wrapText="1"/>
    </xf>
    <xf numFmtId="4" fontId="40" fillId="28" borderId="8" xfId="19" applyNumberFormat="1" applyFont="1" applyFill="1" applyBorder="1" applyAlignment="1" applyProtection="1">
      <alignment horizontal="left" vertical="center" wrapText="1"/>
    </xf>
    <xf numFmtId="4" fontId="40" fillId="28" borderId="10" xfId="19" applyNumberFormat="1" applyFont="1" applyFill="1" applyBorder="1" applyAlignment="1" applyProtection="1">
      <alignment horizontal="left" vertical="center" wrapText="1"/>
    </xf>
    <xf numFmtId="4" fontId="40" fillId="27" borderId="7" xfId="19" applyNumberFormat="1" applyFont="1" applyFill="1" applyBorder="1" applyAlignment="1" applyProtection="1">
      <alignment horizontal="left" vertical="center" wrapText="1"/>
    </xf>
    <xf numFmtId="4" fontId="40" fillId="27" borderId="8" xfId="19" applyNumberFormat="1" applyFont="1" applyFill="1" applyBorder="1" applyAlignment="1" applyProtection="1">
      <alignment horizontal="left" vertical="center" wrapText="1"/>
    </xf>
    <xf numFmtId="4" fontId="40" fillId="27" borderId="10" xfId="19" applyNumberFormat="1" applyFont="1" applyFill="1" applyBorder="1" applyAlignment="1" applyProtection="1">
      <alignment horizontal="left" vertical="center" wrapText="1"/>
    </xf>
    <xf numFmtId="4" fontId="42" fillId="0" borderId="0" xfId="19" applyNumberFormat="1" applyFont="1" applyFill="1" applyBorder="1" applyAlignment="1" applyProtection="1">
      <alignment horizontal="center" vertical="center" wrapText="1"/>
    </xf>
    <xf numFmtId="4" fontId="2" fillId="0" borderId="8" xfId="19" applyNumberFormat="1" applyBorder="1" applyAlignment="1">
      <alignment horizontal="left" vertical="center" wrapText="1"/>
    </xf>
    <xf numFmtId="4" fontId="2" fillId="0" borderId="10" xfId="19" applyNumberFormat="1" applyBorder="1" applyAlignment="1">
      <alignment horizontal="left" vertical="center" wrapText="1"/>
    </xf>
    <xf numFmtId="4" fontId="40" fillId="0" borderId="7" xfId="19" quotePrefix="1" applyNumberFormat="1" applyFont="1" applyBorder="1" applyAlignment="1">
      <alignment horizontal="left" vertical="center"/>
    </xf>
    <xf numFmtId="4" fontId="41" fillId="0" borderId="8" xfId="19" applyNumberFormat="1" applyFont="1" applyFill="1" applyBorder="1" applyAlignment="1" applyProtection="1">
      <alignment vertical="center"/>
    </xf>
    <xf numFmtId="0" fontId="32" fillId="0" borderId="0" xfId="19" applyNumberFormat="1" applyFont="1" applyFill="1" applyBorder="1" applyAlignment="1" applyProtection="1">
      <alignment horizontal="center" vertical="center" wrapText="1"/>
    </xf>
    <xf numFmtId="0" fontId="34" fillId="0" borderId="0" xfId="19" applyNumberFormat="1" applyFont="1" applyFill="1" applyBorder="1" applyAlignment="1" applyProtection="1">
      <alignment vertical="center" wrapText="1"/>
    </xf>
    <xf numFmtId="0" fontId="36" fillId="0" borderId="0" xfId="19" applyFont="1" applyAlignment="1">
      <alignment wrapText="1"/>
    </xf>
    <xf numFmtId="4" fontId="41" fillId="27" borderId="8" xfId="19" applyNumberFormat="1" applyFont="1" applyFill="1" applyBorder="1" applyAlignment="1" applyProtection="1">
      <alignment vertical="center"/>
    </xf>
    <xf numFmtId="4" fontId="40" fillId="0" borderId="7" xfId="19" applyNumberFormat="1" applyFont="1" applyFill="1" applyBorder="1" applyAlignment="1" applyProtection="1">
      <alignment horizontal="left" vertical="center" wrapText="1"/>
    </xf>
    <xf numFmtId="4" fontId="41" fillId="0" borderId="8" xfId="19" applyNumberFormat="1" applyFont="1" applyFill="1" applyBorder="1" applyAlignment="1" applyProtection="1">
      <alignment vertical="center" wrapText="1"/>
    </xf>
    <xf numFmtId="4" fontId="40" fillId="0" borderId="7" xfId="19" quotePrefix="1" applyNumberFormat="1" applyFont="1" applyFill="1" applyBorder="1" applyAlignment="1">
      <alignment horizontal="left" vertical="center"/>
    </xf>
    <xf numFmtId="4" fontId="40" fillId="0" borderId="7" xfId="19" quotePrefix="1" applyNumberFormat="1" applyFont="1" applyFill="1" applyBorder="1" applyAlignment="1" applyProtection="1">
      <alignment horizontal="left" vertical="center" wrapText="1"/>
    </xf>
    <xf numFmtId="0" fontId="24" fillId="0" borderId="4" xfId="0" applyFont="1" applyFill="1" applyBorder="1" applyAlignment="1">
      <alignment horizontal="center"/>
    </xf>
    <xf numFmtId="0" fontId="16" fillId="0" borderId="0" xfId="0" applyFont="1" applyFill="1" applyAlignment="1" applyProtection="1">
      <alignment horizontal="center" vertical="center" wrapText="1"/>
    </xf>
    <xf numFmtId="0" fontId="24" fillId="9" borderId="4" xfId="0" applyFont="1" applyFill="1" applyBorder="1" applyAlignment="1">
      <alignment horizontal="center" vertical="center"/>
    </xf>
    <xf numFmtId="0" fontId="32" fillId="0" borderId="0" xfId="20" applyFont="1" applyAlignment="1">
      <alignment horizontal="center" vertical="center" wrapText="1"/>
    </xf>
    <xf numFmtId="0" fontId="39" fillId="0" borderId="0" xfId="20" applyFont="1" applyAlignment="1">
      <alignment horizontal="center" vertical="center" wrapText="1"/>
    </xf>
    <xf numFmtId="0" fontId="20" fillId="17" borderId="4" xfId="0" applyFont="1" applyFill="1" applyBorder="1" applyAlignment="1" applyProtection="1">
      <alignment horizontal="left" vertical="center" wrapText="1"/>
    </xf>
    <xf numFmtId="0" fontId="22" fillId="14" borderId="4" xfId="0" applyFont="1" applyFill="1" applyBorder="1" applyAlignment="1" applyProtection="1">
      <alignment horizontal="left" vertical="center" wrapText="1"/>
    </xf>
    <xf numFmtId="0" fontId="20" fillId="16" borderId="4" xfId="0" applyFont="1" applyFill="1" applyBorder="1" applyAlignment="1" applyProtection="1">
      <alignment horizontal="left" vertical="center" wrapText="1"/>
    </xf>
    <xf numFmtId="0" fontId="20" fillId="15" borderId="4" xfId="0" applyFont="1" applyFill="1" applyBorder="1" applyAlignment="1" applyProtection="1">
      <alignment horizontal="left" vertical="center" wrapText="1"/>
    </xf>
    <xf numFmtId="0" fontId="20" fillId="15" borderId="2" xfId="0" applyFont="1" applyFill="1" applyBorder="1" applyAlignment="1" applyProtection="1">
      <alignment horizontal="left" vertical="center" wrapText="1"/>
    </xf>
    <xf numFmtId="0" fontId="20" fillId="15" borderId="3" xfId="0" applyFont="1" applyFill="1" applyBorder="1" applyAlignment="1" applyProtection="1">
      <alignment horizontal="left" vertical="center" wrapText="1"/>
    </xf>
    <xf numFmtId="0" fontId="20" fillId="15" borderId="5" xfId="0" applyFont="1" applyFill="1" applyBorder="1" applyAlignment="1" applyProtection="1">
      <alignment horizontal="left" vertical="center" wrapText="1"/>
    </xf>
    <xf numFmtId="0" fontId="20" fillId="16" borderId="2" xfId="0" applyFont="1" applyFill="1" applyBorder="1" applyAlignment="1" applyProtection="1">
      <alignment horizontal="left" vertical="center" wrapText="1"/>
    </xf>
    <xf numFmtId="0" fontId="20" fillId="16" borderId="3" xfId="0" applyFont="1" applyFill="1" applyBorder="1" applyAlignment="1" applyProtection="1">
      <alignment horizontal="left" vertical="center" wrapText="1"/>
    </xf>
    <xf numFmtId="0" fontId="20" fillId="16" borderId="5" xfId="0" applyFont="1" applyFill="1" applyBorder="1" applyAlignment="1" applyProtection="1">
      <alignment horizontal="left" vertical="center" wrapText="1"/>
    </xf>
    <xf numFmtId="0" fontId="22" fillId="14" borderId="2" xfId="0" applyFont="1" applyFill="1" applyBorder="1" applyAlignment="1" applyProtection="1">
      <alignment horizontal="left" vertical="center" wrapText="1"/>
    </xf>
    <xf numFmtId="0" fontId="22" fillId="14" borderId="3" xfId="0" applyFont="1" applyFill="1" applyBorder="1" applyAlignment="1" applyProtection="1">
      <alignment horizontal="left" vertical="center" wrapText="1"/>
    </xf>
    <xf numFmtId="0" fontId="22" fillId="14" borderId="5" xfId="0" applyFont="1" applyFill="1" applyBorder="1" applyAlignment="1" applyProtection="1">
      <alignment horizontal="left" vertical="center" wrapText="1"/>
    </xf>
    <xf numFmtId="0" fontId="20" fillId="11" borderId="4" xfId="0" applyFont="1" applyFill="1" applyBorder="1" applyAlignment="1" applyProtection="1">
      <alignment horizontal="left" vertical="center" wrapText="1"/>
    </xf>
    <xf numFmtId="0" fontId="20" fillId="23" borderId="4" xfId="0" applyFont="1" applyFill="1" applyBorder="1" applyAlignment="1" applyProtection="1">
      <alignment horizontal="left" vertical="center" wrapText="1" indent="1"/>
    </xf>
    <xf numFmtId="0" fontId="56" fillId="18" borderId="0" xfId="0" applyFont="1" applyFill="1" applyBorder="1" applyAlignment="1" applyProtection="1">
      <alignment horizontal="left" vertical="center" wrapText="1"/>
    </xf>
    <xf numFmtId="0" fontId="20" fillId="10" borderId="4" xfId="0" applyFont="1" applyFill="1" applyBorder="1" applyAlignment="1" applyProtection="1">
      <alignment horizontal="center" vertical="center" wrapText="1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rmal" xfId="14"/>
    <cellStyle name="Normalno" xfId="0" builtinId="0" customBuiltin="1"/>
    <cellStyle name="Normalno 2" xfId="19"/>
    <cellStyle name="Normalno 3" xfId="20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N10" sqref="N10"/>
    </sheetView>
  </sheetViews>
  <sheetFormatPr defaultColWidth="9.140625" defaultRowHeight="15"/>
  <cols>
    <col min="1" max="4" width="9.140625" style="123"/>
    <col min="5" max="5" width="25.28515625" style="123" customWidth="1"/>
    <col min="6" max="7" width="25.28515625" style="123" hidden="1" customWidth="1"/>
    <col min="8" max="10" width="25.28515625" style="123" customWidth="1"/>
    <col min="11" max="16384" width="9.140625" style="123"/>
  </cols>
  <sheetData>
    <row r="1" spans="1:10" ht="42" customHeight="1">
      <c r="A1" s="305" t="s">
        <v>300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ht="18">
      <c r="A2" s="124"/>
      <c r="B2" s="124"/>
      <c r="C2" s="124"/>
      <c r="D2" s="124"/>
      <c r="E2" s="124"/>
      <c r="F2" s="124"/>
      <c r="G2" s="124"/>
      <c r="H2" s="124"/>
      <c r="I2" s="124"/>
      <c r="J2" s="124"/>
    </row>
    <row r="3" spans="1:10" ht="15.75">
      <c r="A3" s="305" t="s">
        <v>0</v>
      </c>
      <c r="B3" s="305"/>
      <c r="C3" s="305"/>
      <c r="D3" s="305"/>
      <c r="E3" s="305"/>
      <c r="F3" s="305"/>
      <c r="G3" s="305"/>
      <c r="H3" s="305"/>
      <c r="I3" s="306"/>
      <c r="J3" s="306"/>
    </row>
    <row r="4" spans="1:10" ht="18">
      <c r="A4" s="124"/>
      <c r="B4" s="124"/>
      <c r="C4" s="124"/>
      <c r="D4" s="124"/>
      <c r="E4" s="124"/>
      <c r="F4" s="124"/>
      <c r="G4" s="124"/>
      <c r="H4" s="124"/>
      <c r="I4" s="125"/>
      <c r="J4" s="125"/>
    </row>
    <row r="5" spans="1:10" ht="15.75">
      <c r="A5" s="305" t="s">
        <v>1</v>
      </c>
      <c r="B5" s="307"/>
      <c r="C5" s="307"/>
      <c r="D5" s="307"/>
      <c r="E5" s="307"/>
      <c r="F5" s="307"/>
      <c r="G5" s="307"/>
      <c r="H5" s="307"/>
      <c r="I5" s="307"/>
      <c r="J5" s="307"/>
    </row>
    <row r="6" spans="1:10" ht="18">
      <c r="A6" s="126"/>
      <c r="B6" s="127"/>
      <c r="C6" s="127"/>
      <c r="D6" s="127"/>
      <c r="E6" s="128"/>
      <c r="F6" s="129"/>
      <c r="G6" s="129"/>
      <c r="H6" s="129"/>
      <c r="I6" s="129"/>
      <c r="J6" s="130" t="s">
        <v>222</v>
      </c>
    </row>
    <row r="7" spans="1:10">
      <c r="A7" s="131"/>
      <c r="B7" s="132"/>
      <c r="C7" s="132"/>
      <c r="D7" s="133"/>
      <c r="E7" s="134"/>
      <c r="F7" s="135" t="s">
        <v>234</v>
      </c>
      <c r="G7" s="135" t="s">
        <v>225</v>
      </c>
      <c r="H7" s="135" t="s">
        <v>295</v>
      </c>
      <c r="I7" s="135" t="s">
        <v>286</v>
      </c>
      <c r="J7" s="135" t="s">
        <v>294</v>
      </c>
    </row>
    <row r="8" spans="1:10">
      <c r="A8" s="297" t="s">
        <v>3</v>
      </c>
      <c r="B8" s="291"/>
      <c r="C8" s="291"/>
      <c r="D8" s="291"/>
      <c r="E8" s="308"/>
      <c r="F8" s="136">
        <f>F9+F10</f>
        <v>2255097.92</v>
      </c>
      <c r="G8" s="136">
        <f t="shared" ref="G8:J8" si="0">G9+G10</f>
        <v>2143275.94</v>
      </c>
      <c r="H8" s="136">
        <f t="shared" si="0"/>
        <v>2519755.63</v>
      </c>
      <c r="I8" s="136">
        <f>J8-H8</f>
        <v>637883.87999999989</v>
      </c>
      <c r="J8" s="136">
        <f t="shared" si="0"/>
        <v>3157639.51</v>
      </c>
    </row>
    <row r="9" spans="1:10">
      <c r="A9" s="309" t="s">
        <v>235</v>
      </c>
      <c r="B9" s="310"/>
      <c r="C9" s="310"/>
      <c r="D9" s="310"/>
      <c r="E9" s="304"/>
      <c r="F9" s="137">
        <v>2255097.92</v>
      </c>
      <c r="G9" s="137">
        <v>2143275.94</v>
      </c>
      <c r="H9" s="137">
        <f>2402755.51+0.12-3000+120000</f>
        <v>2519755.63</v>
      </c>
      <c r="I9" s="137">
        <f t="shared" ref="I9:I14" si="1">J9-H9</f>
        <v>637883.87999999989</v>
      </c>
      <c r="J9" s="137">
        <v>3157639.51</v>
      </c>
    </row>
    <row r="10" spans="1:10">
      <c r="A10" s="311" t="s">
        <v>236</v>
      </c>
      <c r="B10" s="304"/>
      <c r="C10" s="304"/>
      <c r="D10" s="304"/>
      <c r="E10" s="304"/>
      <c r="F10" s="137">
        <v>0</v>
      </c>
      <c r="G10" s="137">
        <v>0</v>
      </c>
      <c r="H10" s="137">
        <v>0</v>
      </c>
      <c r="I10" s="137">
        <f t="shared" si="1"/>
        <v>0</v>
      </c>
      <c r="J10" s="137">
        <v>0</v>
      </c>
    </row>
    <row r="11" spans="1:10">
      <c r="A11" s="138" t="s">
        <v>4</v>
      </c>
      <c r="B11" s="139"/>
      <c r="C11" s="139"/>
      <c r="D11" s="139"/>
      <c r="E11" s="139"/>
      <c r="F11" s="136">
        <f>F12+F13</f>
        <v>2237282.19</v>
      </c>
      <c r="G11" s="136">
        <f t="shared" ref="G11:J11" si="2">G12+G13</f>
        <v>2196365.0699999998</v>
      </c>
      <c r="H11" s="136">
        <f t="shared" si="2"/>
        <v>2574755.63</v>
      </c>
      <c r="I11" s="136">
        <f t="shared" si="1"/>
        <v>637883.87999999989</v>
      </c>
      <c r="J11" s="136">
        <f t="shared" si="2"/>
        <v>3212639.51</v>
      </c>
    </row>
    <row r="12" spans="1:10">
      <c r="A12" s="312" t="s">
        <v>237</v>
      </c>
      <c r="B12" s="310"/>
      <c r="C12" s="310"/>
      <c r="D12" s="310"/>
      <c r="E12" s="310"/>
      <c r="F12" s="137">
        <v>2166382.08</v>
      </c>
      <c r="G12" s="137">
        <v>2189330.7599999998</v>
      </c>
      <c r="H12" s="137">
        <f>2444356.63+0.12-3000</f>
        <v>2441356.75</v>
      </c>
      <c r="I12" s="137">
        <f t="shared" si="1"/>
        <v>624323.87999999989</v>
      </c>
      <c r="J12" s="140">
        <v>3065680.63</v>
      </c>
    </row>
    <row r="13" spans="1:10">
      <c r="A13" s="303" t="s">
        <v>238</v>
      </c>
      <c r="B13" s="304"/>
      <c r="C13" s="304"/>
      <c r="D13" s="304"/>
      <c r="E13" s="304"/>
      <c r="F13" s="141">
        <v>70900.11</v>
      </c>
      <c r="G13" s="141">
        <v>7034.31</v>
      </c>
      <c r="H13" s="141">
        <f>13398.88+120000</f>
        <v>133398.88</v>
      </c>
      <c r="I13" s="141">
        <f t="shared" si="1"/>
        <v>13560</v>
      </c>
      <c r="J13" s="140">
        <v>146958.88</v>
      </c>
    </row>
    <row r="14" spans="1:10">
      <c r="A14" s="290" t="s">
        <v>5</v>
      </c>
      <c r="B14" s="291"/>
      <c r="C14" s="291"/>
      <c r="D14" s="291"/>
      <c r="E14" s="291"/>
      <c r="F14" s="136">
        <f>F8-F11</f>
        <v>17815.729999999981</v>
      </c>
      <c r="G14" s="136">
        <f t="shared" ref="G14:J14" si="3">G8-G11</f>
        <v>-53089.129999999888</v>
      </c>
      <c r="H14" s="136">
        <f t="shared" si="3"/>
        <v>-55000</v>
      </c>
      <c r="I14" s="136">
        <f t="shared" si="1"/>
        <v>0</v>
      </c>
      <c r="J14" s="136">
        <f t="shared" si="3"/>
        <v>-55000</v>
      </c>
    </row>
    <row r="15" spans="1:10" ht="18">
      <c r="A15" s="142"/>
      <c r="B15" s="143"/>
      <c r="C15" s="143"/>
      <c r="D15" s="143"/>
      <c r="E15" s="143"/>
      <c r="F15" s="143"/>
      <c r="G15" s="143"/>
      <c r="H15" s="144"/>
      <c r="I15" s="144"/>
      <c r="J15" s="144"/>
    </row>
    <row r="16" spans="1:10" ht="15.75">
      <c r="A16" s="292" t="s">
        <v>6</v>
      </c>
      <c r="B16" s="293"/>
      <c r="C16" s="293"/>
      <c r="D16" s="293"/>
      <c r="E16" s="293"/>
      <c r="F16" s="293"/>
      <c r="G16" s="293"/>
      <c r="H16" s="293"/>
      <c r="I16" s="293"/>
      <c r="J16" s="293"/>
    </row>
    <row r="17" spans="1:10" ht="18">
      <c r="A17" s="142"/>
      <c r="B17" s="143"/>
      <c r="C17" s="143"/>
      <c r="D17" s="143"/>
      <c r="E17" s="143"/>
      <c r="F17" s="143"/>
      <c r="G17" s="143"/>
      <c r="H17" s="144"/>
      <c r="I17" s="144"/>
      <c r="J17" s="144"/>
    </row>
    <row r="18" spans="1:10">
      <c r="A18" s="145"/>
      <c r="B18" s="146"/>
      <c r="C18" s="146"/>
      <c r="D18" s="147"/>
      <c r="E18" s="148"/>
      <c r="F18" s="149" t="s">
        <v>234</v>
      </c>
      <c r="G18" s="149" t="s">
        <v>225</v>
      </c>
      <c r="H18" s="149" t="s">
        <v>295</v>
      </c>
      <c r="I18" s="149" t="s">
        <v>286</v>
      </c>
      <c r="J18" s="149" t="s">
        <v>294</v>
      </c>
    </row>
    <row r="19" spans="1:10">
      <c r="A19" s="303" t="s">
        <v>239</v>
      </c>
      <c r="B19" s="304"/>
      <c r="C19" s="304"/>
      <c r="D19" s="304"/>
      <c r="E19" s="304"/>
      <c r="F19" s="141">
        <v>0</v>
      </c>
      <c r="G19" s="141">
        <v>0</v>
      </c>
      <c r="H19" s="141"/>
      <c r="I19" s="141"/>
      <c r="J19" s="140"/>
    </row>
    <row r="20" spans="1:10">
      <c r="A20" s="303" t="s">
        <v>240</v>
      </c>
      <c r="B20" s="304"/>
      <c r="C20" s="304"/>
      <c r="D20" s="304"/>
      <c r="E20" s="304"/>
      <c r="F20" s="141">
        <v>0</v>
      </c>
      <c r="G20" s="141">
        <v>0</v>
      </c>
      <c r="H20" s="141"/>
      <c r="I20" s="141"/>
      <c r="J20" s="140"/>
    </row>
    <row r="21" spans="1:10">
      <c r="A21" s="290" t="s">
        <v>7</v>
      </c>
      <c r="B21" s="291"/>
      <c r="C21" s="291"/>
      <c r="D21" s="291"/>
      <c r="E21" s="291"/>
      <c r="F21" s="136">
        <f>F19-F20</f>
        <v>0</v>
      </c>
      <c r="G21" s="136">
        <f t="shared" ref="G21:J21" si="4">G19-G20</f>
        <v>0</v>
      </c>
      <c r="H21" s="136">
        <f t="shared" si="4"/>
        <v>0</v>
      </c>
      <c r="I21" s="136">
        <f t="shared" si="4"/>
        <v>0</v>
      </c>
      <c r="J21" s="136">
        <f t="shared" si="4"/>
        <v>0</v>
      </c>
    </row>
    <row r="22" spans="1:10">
      <c r="A22" s="290" t="s">
        <v>9</v>
      </c>
      <c r="B22" s="291"/>
      <c r="C22" s="291"/>
      <c r="D22" s="291"/>
      <c r="E22" s="291"/>
      <c r="F22" s="136">
        <f>F14+F21</f>
        <v>17815.729999999981</v>
      </c>
      <c r="G22" s="136">
        <f t="shared" ref="G22:J22" si="5">G14+G21</f>
        <v>-53089.129999999888</v>
      </c>
      <c r="H22" s="136">
        <f t="shared" si="5"/>
        <v>-55000</v>
      </c>
      <c r="I22" s="136">
        <f t="shared" si="5"/>
        <v>0</v>
      </c>
      <c r="J22" s="136">
        <f t="shared" si="5"/>
        <v>-55000</v>
      </c>
    </row>
    <row r="23" spans="1:10" ht="18">
      <c r="A23" s="150"/>
      <c r="B23" s="143"/>
      <c r="C23" s="143"/>
      <c r="D23" s="143"/>
      <c r="E23" s="143"/>
      <c r="F23" s="143"/>
      <c r="G23" s="143"/>
      <c r="H23" s="144"/>
      <c r="I23" s="144"/>
      <c r="J23" s="144"/>
    </row>
    <row r="24" spans="1:10" ht="15.75">
      <c r="A24" s="292" t="s">
        <v>241</v>
      </c>
      <c r="B24" s="293"/>
      <c r="C24" s="293"/>
      <c r="D24" s="293"/>
      <c r="E24" s="293"/>
      <c r="F24" s="293"/>
      <c r="G24" s="293"/>
      <c r="H24" s="293"/>
      <c r="I24" s="293"/>
      <c r="J24" s="293"/>
    </row>
    <row r="25" spans="1:10" ht="15.75">
      <c r="A25" s="151"/>
      <c r="B25" s="152"/>
      <c r="C25" s="152"/>
      <c r="D25" s="152"/>
      <c r="E25" s="152"/>
      <c r="F25" s="152"/>
      <c r="G25" s="152"/>
      <c r="H25" s="152"/>
      <c r="I25" s="152"/>
      <c r="J25" s="152"/>
    </row>
    <row r="26" spans="1:10">
      <c r="A26" s="145"/>
      <c r="B26" s="146"/>
      <c r="C26" s="146"/>
      <c r="D26" s="147"/>
      <c r="E26" s="148"/>
      <c r="F26" s="149" t="s">
        <v>234</v>
      </c>
      <c r="G26" s="149" t="s">
        <v>225</v>
      </c>
      <c r="H26" s="149" t="s">
        <v>295</v>
      </c>
      <c r="I26" s="149" t="s">
        <v>286</v>
      </c>
      <c r="J26" s="149" t="s">
        <v>294</v>
      </c>
    </row>
    <row r="27" spans="1:10" ht="15" customHeight="1">
      <c r="A27" s="294" t="s">
        <v>242</v>
      </c>
      <c r="B27" s="295"/>
      <c r="C27" s="295"/>
      <c r="D27" s="295"/>
      <c r="E27" s="296"/>
      <c r="F27" s="153">
        <v>90495.84</v>
      </c>
      <c r="G27" s="153">
        <v>53089.13</v>
      </c>
      <c r="H27" s="153">
        <v>55000</v>
      </c>
      <c r="I27" s="153">
        <v>0</v>
      </c>
      <c r="J27" s="154">
        <v>55000</v>
      </c>
    </row>
    <row r="28" spans="1:10" ht="15" customHeight="1">
      <c r="A28" s="290" t="s">
        <v>243</v>
      </c>
      <c r="B28" s="291"/>
      <c r="C28" s="291"/>
      <c r="D28" s="291"/>
      <c r="E28" s="291"/>
      <c r="F28" s="155">
        <f>F22+F27</f>
        <v>108311.56999999998</v>
      </c>
      <c r="G28" s="155">
        <f t="shared" ref="G28:J28" si="6">G22+G27</f>
        <v>1.0913936421275139E-10</v>
      </c>
      <c r="H28" s="155">
        <f t="shared" si="6"/>
        <v>0</v>
      </c>
      <c r="I28" s="155">
        <f t="shared" si="6"/>
        <v>0</v>
      </c>
      <c r="J28" s="156">
        <f t="shared" si="6"/>
        <v>0</v>
      </c>
    </row>
    <row r="29" spans="1:10" ht="45" customHeight="1">
      <c r="A29" s="297" t="s">
        <v>244</v>
      </c>
      <c r="B29" s="298"/>
      <c r="C29" s="298"/>
      <c r="D29" s="298"/>
      <c r="E29" s="299"/>
      <c r="F29" s="155">
        <f>F14+F21+F27-F28</f>
        <v>0</v>
      </c>
      <c r="G29" s="155">
        <f t="shared" ref="G29:J29" si="7">G14+G21+G27-G28</f>
        <v>0</v>
      </c>
      <c r="H29" s="155">
        <f t="shared" si="7"/>
        <v>0</v>
      </c>
      <c r="I29" s="155">
        <f t="shared" si="7"/>
        <v>0</v>
      </c>
      <c r="J29" s="156">
        <f t="shared" si="7"/>
        <v>0</v>
      </c>
    </row>
    <row r="30" spans="1:10" ht="15.75">
      <c r="A30" s="157"/>
      <c r="B30" s="158"/>
      <c r="C30" s="158"/>
      <c r="D30" s="158"/>
      <c r="E30" s="158"/>
      <c r="F30" s="158"/>
      <c r="G30" s="158"/>
      <c r="H30" s="158"/>
      <c r="I30" s="158"/>
      <c r="J30" s="158"/>
    </row>
    <row r="31" spans="1:10" ht="15.75">
      <c r="A31" s="300" t="s">
        <v>245</v>
      </c>
      <c r="B31" s="300"/>
      <c r="C31" s="300"/>
      <c r="D31" s="300"/>
      <c r="E31" s="300"/>
      <c r="F31" s="300"/>
      <c r="G31" s="300"/>
      <c r="H31" s="300"/>
      <c r="I31" s="300"/>
      <c r="J31" s="300"/>
    </row>
    <row r="32" spans="1:10" ht="18">
      <c r="A32" s="159"/>
      <c r="B32" s="160"/>
      <c r="C32" s="160"/>
      <c r="D32" s="160"/>
      <c r="E32" s="160"/>
      <c r="F32" s="160"/>
      <c r="G32" s="160"/>
      <c r="H32" s="161"/>
      <c r="I32" s="161"/>
      <c r="J32" s="161"/>
    </row>
    <row r="33" spans="1:10">
      <c r="A33" s="162"/>
      <c r="B33" s="163"/>
      <c r="C33" s="163"/>
      <c r="D33" s="164"/>
      <c r="E33" s="165"/>
      <c r="F33" s="166" t="s">
        <v>234</v>
      </c>
      <c r="G33" s="166" t="s">
        <v>225</v>
      </c>
      <c r="H33" s="166" t="s">
        <v>295</v>
      </c>
      <c r="I33" s="166" t="s">
        <v>286</v>
      </c>
      <c r="J33" s="166" t="s">
        <v>294</v>
      </c>
    </row>
    <row r="34" spans="1:10">
      <c r="A34" s="294" t="s">
        <v>242</v>
      </c>
      <c r="B34" s="295"/>
      <c r="C34" s="295"/>
      <c r="D34" s="295"/>
      <c r="E34" s="296"/>
      <c r="F34" s="153">
        <v>0</v>
      </c>
      <c r="G34" s="153">
        <f>F37</f>
        <v>0</v>
      </c>
      <c r="H34" s="153">
        <f>G37</f>
        <v>0</v>
      </c>
      <c r="I34" s="153">
        <f>H37</f>
        <v>0</v>
      </c>
      <c r="J34" s="154">
        <f>I37</f>
        <v>0</v>
      </c>
    </row>
    <row r="35" spans="1:10" ht="28.5" customHeight="1">
      <c r="A35" s="294" t="s">
        <v>8</v>
      </c>
      <c r="B35" s="295"/>
      <c r="C35" s="295"/>
      <c r="D35" s="295"/>
      <c r="E35" s="296"/>
      <c r="F35" s="153">
        <v>0</v>
      </c>
      <c r="G35" s="153">
        <v>0</v>
      </c>
      <c r="H35" s="153">
        <v>0</v>
      </c>
      <c r="I35" s="153">
        <v>0</v>
      </c>
      <c r="J35" s="154">
        <v>0</v>
      </c>
    </row>
    <row r="36" spans="1:10">
      <c r="A36" s="294" t="s">
        <v>246</v>
      </c>
      <c r="B36" s="301"/>
      <c r="C36" s="301"/>
      <c r="D36" s="301"/>
      <c r="E36" s="302"/>
      <c r="F36" s="153">
        <v>0</v>
      </c>
      <c r="G36" s="153">
        <v>0</v>
      </c>
      <c r="H36" s="153">
        <v>0</v>
      </c>
      <c r="I36" s="153">
        <v>0</v>
      </c>
      <c r="J36" s="154">
        <v>0</v>
      </c>
    </row>
    <row r="37" spans="1:10" ht="15" customHeight="1">
      <c r="A37" s="290" t="s">
        <v>243</v>
      </c>
      <c r="B37" s="291"/>
      <c r="C37" s="291"/>
      <c r="D37" s="291"/>
      <c r="E37" s="291"/>
      <c r="F37" s="167">
        <f>F34-F35+F36</f>
        <v>0</v>
      </c>
      <c r="G37" s="167">
        <f t="shared" ref="G37:J37" si="8">G34-G35+G36</f>
        <v>0</v>
      </c>
      <c r="H37" s="167">
        <f t="shared" si="8"/>
        <v>0</v>
      </c>
      <c r="I37" s="167">
        <f t="shared" si="8"/>
        <v>0</v>
      </c>
      <c r="J37" s="168">
        <f t="shared" si="8"/>
        <v>0</v>
      </c>
    </row>
    <row r="38" spans="1:10" ht="17.25" customHeight="1">
      <c r="A38" s="169"/>
      <c r="B38" s="169"/>
      <c r="C38" s="169"/>
      <c r="D38" s="169"/>
      <c r="E38" s="169"/>
      <c r="F38" s="169"/>
      <c r="G38" s="169"/>
      <c r="H38" s="169"/>
      <c r="I38" s="169"/>
      <c r="J38" s="169"/>
    </row>
    <row r="39" spans="1:10" ht="31.5" customHeight="1">
      <c r="A39" s="288"/>
      <c r="B39" s="289"/>
      <c r="C39" s="289"/>
      <c r="D39" s="289"/>
      <c r="E39" s="289"/>
      <c r="F39" s="289"/>
      <c r="G39" s="289"/>
      <c r="H39" s="289"/>
      <c r="I39" s="289"/>
      <c r="J39" s="289"/>
    </row>
    <row r="40" spans="1:10" ht="9" customHeight="1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93"/>
  <sheetViews>
    <sheetView topLeftCell="C5" zoomScaleNormal="100" zoomScaleSheetLayoutView="80" workbookViewId="0">
      <selection activeCell="K38" sqref="K38"/>
    </sheetView>
  </sheetViews>
  <sheetFormatPr defaultRowHeight="15"/>
  <cols>
    <col min="1" max="1" width="7.85546875" customWidth="1"/>
    <col min="2" max="2" width="8.85546875" customWidth="1"/>
    <col min="3" max="3" width="12" customWidth="1"/>
    <col min="4" max="4" width="9" customWidth="1"/>
    <col min="5" max="5" width="26.7109375" customWidth="1"/>
    <col min="6" max="7" width="26.7109375" hidden="1" customWidth="1"/>
    <col min="8" max="10" width="26.7109375" customWidth="1"/>
    <col min="11" max="11" width="12.42578125" customWidth="1"/>
    <col min="12" max="12" width="13.42578125" customWidth="1"/>
    <col min="13" max="13" width="11.7109375" bestFit="1" customWidth="1"/>
    <col min="14" max="58" width="9" customWidth="1"/>
    <col min="59" max="1018" width="12.140625" customWidth="1"/>
    <col min="1019" max="1019" width="9.140625" customWidth="1"/>
  </cols>
  <sheetData>
    <row r="1" spans="1:58" ht="42" customHeight="1">
      <c r="A1" s="314" t="s">
        <v>296</v>
      </c>
      <c r="B1" s="314"/>
      <c r="C1" s="314"/>
      <c r="D1" s="314"/>
      <c r="E1" s="314"/>
      <c r="F1" s="314"/>
      <c r="G1" s="314"/>
      <c r="H1" s="314"/>
      <c r="I1" s="314"/>
      <c r="J1" s="314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</row>
    <row r="2" spans="1:58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</row>
    <row r="3" spans="1:58" ht="15.75" customHeight="1">
      <c r="A3" s="314" t="s">
        <v>0</v>
      </c>
      <c r="B3" s="314"/>
      <c r="C3" s="314"/>
      <c r="D3" s="314"/>
      <c r="E3" s="314"/>
      <c r="F3" s="314"/>
      <c r="G3" s="314"/>
      <c r="H3" s="314"/>
      <c r="I3" s="314"/>
      <c r="J3" s="314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</row>
    <row r="4" spans="1:58" ht="18">
      <c r="A4" s="1"/>
      <c r="B4" s="1"/>
      <c r="C4" s="1"/>
      <c r="D4" s="1"/>
      <c r="E4" s="1"/>
      <c r="F4" s="1"/>
      <c r="G4" s="1"/>
      <c r="H4" s="1"/>
      <c r="I4" s="2"/>
      <c r="J4" s="2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</row>
    <row r="5" spans="1:58" ht="18" customHeight="1">
      <c r="A5" s="314" t="s">
        <v>10</v>
      </c>
      <c r="B5" s="314"/>
      <c r="C5" s="314"/>
      <c r="D5" s="314"/>
      <c r="E5" s="314"/>
      <c r="F5" s="314"/>
      <c r="G5" s="314"/>
      <c r="H5" s="314"/>
      <c r="I5" s="314"/>
      <c r="J5" s="314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</row>
    <row r="6" spans="1:58" ht="18">
      <c r="A6" s="1"/>
      <c r="B6" s="1"/>
      <c r="C6" s="1"/>
      <c r="D6" s="1"/>
      <c r="E6" s="1"/>
      <c r="F6" s="1"/>
      <c r="G6" s="1"/>
      <c r="H6" s="1"/>
      <c r="I6" s="2"/>
      <c r="J6" s="2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58" ht="15.75" customHeight="1">
      <c r="A7" s="314" t="s">
        <v>247</v>
      </c>
      <c r="B7" s="314"/>
      <c r="C7" s="314"/>
      <c r="D7" s="314"/>
      <c r="E7" s="314"/>
      <c r="F7" s="314"/>
      <c r="G7" s="314"/>
      <c r="H7" s="314"/>
      <c r="I7" s="314"/>
      <c r="J7" s="314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</row>
    <row r="8" spans="1:58" ht="18">
      <c r="A8" s="1"/>
      <c r="B8" s="1"/>
      <c r="C8" s="1"/>
      <c r="D8" s="1"/>
      <c r="E8" s="1"/>
      <c r="F8" s="1"/>
      <c r="G8" s="1"/>
      <c r="H8" s="1"/>
      <c r="I8" s="2"/>
      <c r="J8" s="117" t="s">
        <v>222</v>
      </c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</row>
    <row r="9" spans="1:58">
      <c r="A9" s="3" t="s">
        <v>11</v>
      </c>
      <c r="B9" s="4" t="s">
        <v>12</v>
      </c>
      <c r="C9" s="4" t="s">
        <v>13</v>
      </c>
      <c r="D9" s="4" t="s">
        <v>14</v>
      </c>
      <c r="E9" s="4" t="s">
        <v>16</v>
      </c>
      <c r="F9" s="4" t="s">
        <v>221</v>
      </c>
      <c r="G9" s="3" t="s">
        <v>223</v>
      </c>
      <c r="H9" s="3" t="s">
        <v>224</v>
      </c>
      <c r="I9" s="218" t="s">
        <v>286</v>
      </c>
      <c r="J9" s="3" t="s">
        <v>294</v>
      </c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</row>
    <row r="10" spans="1:58" ht="15.75" customHeight="1">
      <c r="A10" s="5">
        <v>6</v>
      </c>
      <c r="B10" s="5"/>
      <c r="C10" s="5"/>
      <c r="D10" s="5"/>
      <c r="E10" s="5" t="s">
        <v>17</v>
      </c>
      <c r="F10" s="6">
        <f>F11+F21+F25+F28+F34+F38</f>
        <v>2255097.92</v>
      </c>
      <c r="G10" s="6">
        <f>G11+G21+G25+G28+G34+G38</f>
        <v>2143275.9421793087</v>
      </c>
      <c r="H10" s="6">
        <f>H11+H21+H25+H28+H34+H38</f>
        <v>2519755.63</v>
      </c>
      <c r="I10" s="6">
        <f>J10-H10</f>
        <v>637883.88000000035</v>
      </c>
      <c r="J10" s="6">
        <f t="shared" ref="J10" si="0">J11+J21+J25+J28+J34+J38</f>
        <v>3157639.5100000002</v>
      </c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</row>
    <row r="11" spans="1:58" s="100" customFormat="1" ht="38.25">
      <c r="A11" s="220"/>
      <c r="B11" s="220">
        <v>63</v>
      </c>
      <c r="C11" s="220"/>
      <c r="D11" s="220"/>
      <c r="E11" s="220" t="s">
        <v>18</v>
      </c>
      <c r="F11" s="221">
        <f>F12+F14+F17+F19</f>
        <v>1884472.5899999999</v>
      </c>
      <c r="G11" s="221">
        <f t="shared" ref="G11:J11" si="1">G12+G14+G17+G19</f>
        <v>1869048.3846904242</v>
      </c>
      <c r="H11" s="221">
        <f t="shared" si="1"/>
        <v>2056724.51</v>
      </c>
      <c r="I11" s="221">
        <f t="shared" ref="I11:I42" si="2">J11-H11</f>
        <v>585682.38000000012</v>
      </c>
      <c r="J11" s="221">
        <f t="shared" si="1"/>
        <v>2642406.89</v>
      </c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</row>
    <row r="12" spans="1:58" s="100" customFormat="1" ht="38.25" hidden="1">
      <c r="A12" s="222"/>
      <c r="B12" s="222"/>
      <c r="C12" s="222">
        <v>632</v>
      </c>
      <c r="D12" s="222"/>
      <c r="E12" s="222" t="s">
        <v>19</v>
      </c>
      <c r="F12" s="223">
        <f t="shared" ref="F12:J12" si="3">F13</f>
        <v>45631.18</v>
      </c>
      <c r="G12" s="223">
        <f t="shared" si="3"/>
        <v>0</v>
      </c>
      <c r="H12" s="223">
        <f t="shared" si="3"/>
        <v>0</v>
      </c>
      <c r="I12" s="223">
        <f t="shared" si="2"/>
        <v>10000</v>
      </c>
      <c r="J12" s="223">
        <f t="shared" si="3"/>
        <v>10000</v>
      </c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</row>
    <row r="13" spans="1:58" s="100" customFormat="1" ht="25.5" hidden="1">
      <c r="A13" s="224"/>
      <c r="B13" s="225"/>
      <c r="C13" s="225"/>
      <c r="D13" s="225">
        <v>6323</v>
      </c>
      <c r="E13" s="225" t="s">
        <v>20</v>
      </c>
      <c r="F13" s="226">
        <v>45631.18</v>
      </c>
      <c r="G13" s="226">
        <v>0</v>
      </c>
      <c r="H13" s="226">
        <v>0</v>
      </c>
      <c r="I13" s="226">
        <f t="shared" si="2"/>
        <v>10000</v>
      </c>
      <c r="J13" s="226">
        <v>10000</v>
      </c>
      <c r="M13" s="107"/>
    </row>
    <row r="14" spans="1:58" s="100" customFormat="1" ht="38.25" hidden="1">
      <c r="A14" s="222"/>
      <c r="B14" s="222"/>
      <c r="C14" s="222">
        <v>636</v>
      </c>
      <c r="D14" s="222"/>
      <c r="E14" s="222" t="s">
        <v>21</v>
      </c>
      <c r="F14" s="223">
        <f t="shared" ref="F14:G14" si="4">F15+F16</f>
        <v>1774395.98</v>
      </c>
      <c r="G14" s="223">
        <f t="shared" si="4"/>
        <v>1834693.7493463403</v>
      </c>
      <c r="H14" s="223">
        <f>H15+H16</f>
        <v>2048928.51</v>
      </c>
      <c r="I14" s="223">
        <f t="shared" si="2"/>
        <v>552846.78</v>
      </c>
      <c r="J14" s="223">
        <f>J15+J16</f>
        <v>2601775.29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</row>
    <row r="15" spans="1:58" s="100" customFormat="1" ht="45.75" hidden="1" customHeight="1">
      <c r="A15" s="224"/>
      <c r="B15" s="225"/>
      <c r="C15" s="225"/>
      <c r="D15" s="225">
        <v>6361</v>
      </c>
      <c r="E15" s="225" t="s">
        <v>22</v>
      </c>
      <c r="F15" s="226">
        <v>1751756.83</v>
      </c>
      <c r="G15" s="226">
        <v>1813458.1</v>
      </c>
      <c r="H15" s="226">
        <v>2025371.06</v>
      </c>
      <c r="I15" s="226">
        <f t="shared" si="2"/>
        <v>552846.7799999998</v>
      </c>
      <c r="J15" s="226">
        <v>2578217.84</v>
      </c>
    </row>
    <row r="16" spans="1:58" s="100" customFormat="1" ht="51" hidden="1">
      <c r="A16" s="224"/>
      <c r="B16" s="225"/>
      <c r="C16" s="225"/>
      <c r="D16" s="225">
        <v>6362</v>
      </c>
      <c r="E16" s="225" t="s">
        <v>23</v>
      </c>
      <c r="F16" s="226">
        <v>22639.15</v>
      </c>
      <c r="G16" s="226">
        <v>21235.649346340168</v>
      </c>
      <c r="H16" s="226">
        <v>23557.45</v>
      </c>
      <c r="I16" s="226">
        <f t="shared" si="2"/>
        <v>0</v>
      </c>
      <c r="J16" s="226">
        <v>23557.45</v>
      </c>
    </row>
    <row r="17" spans="1:58" s="100" customFormat="1" ht="25.5" hidden="1">
      <c r="A17" s="227"/>
      <c r="B17" s="227"/>
      <c r="C17" s="227">
        <v>638</v>
      </c>
      <c r="D17" s="227"/>
      <c r="E17" s="228" t="s">
        <v>25</v>
      </c>
      <c r="F17" s="223">
        <f t="shared" ref="F17:G17" si="5">F18</f>
        <v>64445.43</v>
      </c>
      <c r="G17" s="223">
        <f t="shared" si="5"/>
        <v>34354.635344083879</v>
      </c>
      <c r="H17" s="223">
        <f t="shared" ref="H17:J17" si="6">H18</f>
        <v>2796</v>
      </c>
      <c r="I17" s="223">
        <f t="shared" si="2"/>
        <v>7204</v>
      </c>
      <c r="J17" s="223">
        <f t="shared" si="6"/>
        <v>10000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</row>
    <row r="18" spans="1:58" s="100" customFormat="1" ht="25.5" hidden="1">
      <c r="A18" s="229"/>
      <c r="B18" s="229"/>
      <c r="C18" s="229"/>
      <c r="D18" s="229">
        <v>6381</v>
      </c>
      <c r="E18" s="230" t="s">
        <v>26</v>
      </c>
      <c r="F18" s="226">
        <v>64445.43</v>
      </c>
      <c r="G18" s="226">
        <v>34354.635344083879</v>
      </c>
      <c r="H18" s="226">
        <v>2796</v>
      </c>
      <c r="I18" s="226">
        <f t="shared" si="2"/>
        <v>7204</v>
      </c>
      <c r="J18" s="226">
        <v>10000</v>
      </c>
    </row>
    <row r="19" spans="1:58" s="100" customFormat="1" ht="38.25" hidden="1" customHeight="1">
      <c r="A19" s="227"/>
      <c r="B19" s="227"/>
      <c r="C19" s="227">
        <v>639</v>
      </c>
      <c r="D19" s="227"/>
      <c r="E19" s="228" t="s">
        <v>274</v>
      </c>
      <c r="F19" s="223">
        <f>F20</f>
        <v>0</v>
      </c>
      <c r="G19" s="223">
        <f t="shared" ref="G19:J19" si="7">G20</f>
        <v>0</v>
      </c>
      <c r="H19" s="223">
        <f t="shared" si="7"/>
        <v>5000</v>
      </c>
      <c r="I19" s="223">
        <f t="shared" si="2"/>
        <v>15631.599999999999</v>
      </c>
      <c r="J19" s="223">
        <f t="shared" si="7"/>
        <v>20631.599999999999</v>
      </c>
    </row>
    <row r="20" spans="1:58" s="100" customFormat="1" ht="51" hidden="1">
      <c r="A20" s="229"/>
      <c r="B20" s="229"/>
      <c r="C20" s="229"/>
      <c r="D20" s="229">
        <v>6393</v>
      </c>
      <c r="E20" s="230" t="s">
        <v>275</v>
      </c>
      <c r="F20" s="226">
        <v>0</v>
      </c>
      <c r="G20" s="226">
        <v>0</v>
      </c>
      <c r="H20" s="226">
        <v>5000</v>
      </c>
      <c r="I20" s="226">
        <f t="shared" si="2"/>
        <v>15631.599999999999</v>
      </c>
      <c r="J20" s="226">
        <v>20631.599999999999</v>
      </c>
    </row>
    <row r="21" spans="1:58" s="100" customFormat="1" ht="38.25" customHeight="1">
      <c r="A21" s="231"/>
      <c r="B21" s="231">
        <v>64</v>
      </c>
      <c r="C21" s="231"/>
      <c r="D21" s="231"/>
      <c r="E21" s="231" t="s">
        <v>27</v>
      </c>
      <c r="F21" s="221">
        <f t="shared" ref="F21:G21" si="8">F22</f>
        <v>2.02</v>
      </c>
      <c r="G21" s="221">
        <f t="shared" si="8"/>
        <v>5.3089123365850419</v>
      </c>
      <c r="H21" s="221">
        <f t="shared" ref="H21:J21" si="9">H22</f>
        <v>2</v>
      </c>
      <c r="I21" s="221">
        <f t="shared" si="2"/>
        <v>0</v>
      </c>
      <c r="J21" s="221">
        <f t="shared" si="9"/>
        <v>2</v>
      </c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</row>
    <row r="22" spans="1:58" s="100" customFormat="1" ht="38.25" hidden="1" customHeight="1">
      <c r="A22" s="227"/>
      <c r="B22" s="227"/>
      <c r="C22" s="227">
        <v>641</v>
      </c>
      <c r="D22" s="227"/>
      <c r="E22" s="228" t="s">
        <v>28</v>
      </c>
      <c r="F22" s="223">
        <f t="shared" ref="F22:G22" si="10">SUM(F23:F24)</f>
        <v>2.02</v>
      </c>
      <c r="G22" s="223">
        <f t="shared" si="10"/>
        <v>5.3089123365850419</v>
      </c>
      <c r="H22" s="223">
        <f t="shared" ref="H22:J22" si="11">SUM(H23:H24)</f>
        <v>2</v>
      </c>
      <c r="I22" s="223">
        <f t="shared" si="2"/>
        <v>0</v>
      </c>
      <c r="J22" s="223">
        <f t="shared" si="11"/>
        <v>2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</row>
    <row r="23" spans="1:58" s="100" customFormat="1" ht="38.25" hidden="1" customHeight="1">
      <c r="A23" s="229"/>
      <c r="B23" s="229"/>
      <c r="C23" s="229"/>
      <c r="D23" s="229">
        <v>6413</v>
      </c>
      <c r="E23" s="230" t="s">
        <v>29</v>
      </c>
      <c r="F23" s="226">
        <v>2.02</v>
      </c>
      <c r="G23" s="226">
        <v>5.3089123365850419</v>
      </c>
      <c r="H23" s="226">
        <v>2</v>
      </c>
      <c r="I23" s="226">
        <f t="shared" si="2"/>
        <v>0</v>
      </c>
      <c r="J23" s="226">
        <v>2</v>
      </c>
    </row>
    <row r="24" spans="1:58" s="100" customFormat="1" ht="38.25" hidden="1" customHeight="1">
      <c r="A24" s="229"/>
      <c r="B24" s="229"/>
      <c r="C24" s="229"/>
      <c r="D24" s="229">
        <v>6415</v>
      </c>
      <c r="E24" s="230" t="s">
        <v>30</v>
      </c>
      <c r="F24" s="226">
        <v>0</v>
      </c>
      <c r="G24" s="226">
        <v>0</v>
      </c>
      <c r="H24" s="226">
        <v>0</v>
      </c>
      <c r="I24" s="226">
        <f t="shared" si="2"/>
        <v>0</v>
      </c>
      <c r="J24" s="226">
        <v>0</v>
      </c>
    </row>
    <row r="25" spans="1:58" s="100" customFormat="1" ht="51">
      <c r="A25" s="231"/>
      <c r="B25" s="231">
        <v>65</v>
      </c>
      <c r="C25" s="231"/>
      <c r="D25" s="231"/>
      <c r="E25" s="232" t="s">
        <v>32</v>
      </c>
      <c r="F25" s="221">
        <f t="shared" ref="F25:G26" si="12">F26</f>
        <v>17080.71</v>
      </c>
      <c r="G25" s="221">
        <f t="shared" si="12"/>
        <v>10219.656247926205</v>
      </c>
      <c r="H25" s="221">
        <f t="shared" ref="H25:J26" si="13">H26</f>
        <v>15000</v>
      </c>
      <c r="I25" s="221">
        <f t="shared" si="2"/>
        <v>1100</v>
      </c>
      <c r="J25" s="221">
        <f t="shared" si="13"/>
        <v>16100</v>
      </c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</row>
    <row r="26" spans="1:58" s="100" customFormat="1" ht="25.5" hidden="1">
      <c r="A26" s="227"/>
      <c r="B26" s="227"/>
      <c r="C26" s="227">
        <v>652</v>
      </c>
      <c r="D26" s="227"/>
      <c r="E26" s="228" t="s">
        <v>33</v>
      </c>
      <c r="F26" s="223">
        <f t="shared" si="12"/>
        <v>17080.71</v>
      </c>
      <c r="G26" s="223">
        <f t="shared" si="12"/>
        <v>10219.656247926205</v>
      </c>
      <c r="H26" s="223">
        <f t="shared" si="13"/>
        <v>15000</v>
      </c>
      <c r="I26" s="223">
        <f t="shared" si="2"/>
        <v>1100</v>
      </c>
      <c r="J26" s="223">
        <f t="shared" si="13"/>
        <v>16100</v>
      </c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</row>
    <row r="27" spans="1:58" s="100" customFormat="1" hidden="1">
      <c r="A27" s="229"/>
      <c r="B27" s="229"/>
      <c r="C27" s="229"/>
      <c r="D27" s="229">
        <v>6526</v>
      </c>
      <c r="E27" s="230" t="s">
        <v>34</v>
      </c>
      <c r="F27" s="226">
        <v>17080.71</v>
      </c>
      <c r="G27" s="226">
        <v>10219.656247926205</v>
      </c>
      <c r="H27" s="226">
        <v>15000</v>
      </c>
      <c r="I27" s="226">
        <f t="shared" si="2"/>
        <v>1100</v>
      </c>
      <c r="J27" s="226">
        <v>16100</v>
      </c>
    </row>
    <row r="28" spans="1:58" s="100" customFormat="1" ht="51">
      <c r="A28" s="231"/>
      <c r="B28" s="231">
        <v>66</v>
      </c>
      <c r="C28" s="231"/>
      <c r="D28" s="231"/>
      <c r="E28" s="232" t="s">
        <v>36</v>
      </c>
      <c r="F28" s="221">
        <f>F29+F32</f>
        <v>77791.259999999995</v>
      </c>
      <c r="G28" s="221">
        <f>G29+G32</f>
        <v>82083.74038091446</v>
      </c>
      <c r="H28" s="221">
        <f>H29+H32</f>
        <v>83738</v>
      </c>
      <c r="I28" s="221">
        <f t="shared" si="2"/>
        <v>1590</v>
      </c>
      <c r="J28" s="221">
        <f>J29+J32</f>
        <v>85328</v>
      </c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</row>
    <row r="29" spans="1:58" s="100" customFormat="1" ht="38.25" hidden="1">
      <c r="A29" s="227"/>
      <c r="B29" s="227"/>
      <c r="C29" s="227">
        <v>661</v>
      </c>
      <c r="D29" s="227"/>
      <c r="E29" s="228" t="s">
        <v>37</v>
      </c>
      <c r="F29" s="223">
        <f>SUM(F30:F31)</f>
        <v>73750.679999999993</v>
      </c>
      <c r="G29" s="223">
        <f t="shared" ref="G29:H29" si="14">SUM(G30:G31)</f>
        <v>79230.2</v>
      </c>
      <c r="H29" s="223">
        <f t="shared" si="14"/>
        <v>81738</v>
      </c>
      <c r="I29" s="223">
        <f t="shared" si="2"/>
        <v>1890</v>
      </c>
      <c r="J29" s="223">
        <f t="shared" ref="J29" si="15">SUM(J30:J31)</f>
        <v>83628</v>
      </c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</row>
    <row r="30" spans="1:58" s="100" customFormat="1" ht="25.5" hidden="1">
      <c r="A30" s="229"/>
      <c r="B30" s="229"/>
      <c r="C30" s="229"/>
      <c r="D30" s="229">
        <v>6614</v>
      </c>
      <c r="E30" s="230" t="s">
        <v>228</v>
      </c>
      <c r="F30" s="226">
        <v>131.4</v>
      </c>
      <c r="G30" s="226">
        <v>0</v>
      </c>
      <c r="H30" s="226">
        <v>0</v>
      </c>
      <c r="I30" s="226">
        <f t="shared" si="2"/>
        <v>0</v>
      </c>
      <c r="J30" s="226">
        <v>0</v>
      </c>
    </row>
    <row r="31" spans="1:58" s="100" customFormat="1" hidden="1">
      <c r="A31" s="229"/>
      <c r="B31" s="229"/>
      <c r="C31" s="229"/>
      <c r="D31" s="229">
        <v>6615</v>
      </c>
      <c r="E31" s="230" t="s">
        <v>38</v>
      </c>
      <c r="F31" s="226">
        <v>73619.28</v>
      </c>
      <c r="G31" s="226">
        <v>79230.2</v>
      </c>
      <c r="H31" s="226">
        <v>81738</v>
      </c>
      <c r="I31" s="226">
        <f t="shared" si="2"/>
        <v>1890</v>
      </c>
      <c r="J31" s="226">
        <v>83628</v>
      </c>
    </row>
    <row r="32" spans="1:58" s="100" customFormat="1" ht="66.599999999999994" hidden="1" customHeight="1">
      <c r="A32" s="227"/>
      <c r="B32" s="227"/>
      <c r="C32" s="227">
        <v>663</v>
      </c>
      <c r="D32" s="227"/>
      <c r="E32" s="228" t="s">
        <v>39</v>
      </c>
      <c r="F32" s="223">
        <f t="shared" ref="F32:G32" si="16">F33</f>
        <v>4040.58</v>
      </c>
      <c r="G32" s="223">
        <f t="shared" si="16"/>
        <v>2853.54038091446</v>
      </c>
      <c r="H32" s="223">
        <f t="shared" ref="H32:J32" si="17">H33</f>
        <v>2000</v>
      </c>
      <c r="I32" s="223">
        <f t="shared" si="2"/>
        <v>-300</v>
      </c>
      <c r="J32" s="223">
        <f t="shared" si="17"/>
        <v>1700</v>
      </c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</row>
    <row r="33" spans="1:58" s="100" customFormat="1" hidden="1">
      <c r="A33" s="229"/>
      <c r="B33" s="229"/>
      <c r="C33" s="229"/>
      <c r="D33" s="229">
        <v>6631</v>
      </c>
      <c r="E33" s="230" t="s">
        <v>40</v>
      </c>
      <c r="F33" s="226">
        <v>4040.58</v>
      </c>
      <c r="G33" s="226">
        <v>2853.54038091446</v>
      </c>
      <c r="H33" s="226">
        <v>2000</v>
      </c>
      <c r="I33" s="226">
        <f t="shared" si="2"/>
        <v>-300</v>
      </c>
      <c r="J33" s="226">
        <v>1700</v>
      </c>
    </row>
    <row r="34" spans="1:58" s="100" customFormat="1" ht="49.7" customHeight="1">
      <c r="A34" s="231"/>
      <c r="B34" s="231">
        <v>67</v>
      </c>
      <c r="C34" s="231"/>
      <c r="D34" s="231"/>
      <c r="E34" s="220" t="s">
        <v>42</v>
      </c>
      <c r="F34" s="221">
        <f t="shared" ref="F34:G34" si="18">F35</f>
        <v>275602.03000000003</v>
      </c>
      <c r="G34" s="221">
        <f t="shared" si="18"/>
        <v>181918.85194770721</v>
      </c>
      <c r="H34" s="221">
        <f t="shared" ref="H34:J34" si="19">H35</f>
        <v>363291.12</v>
      </c>
      <c r="I34" s="221">
        <f t="shared" si="2"/>
        <v>49511.5</v>
      </c>
      <c r="J34" s="221">
        <f t="shared" si="19"/>
        <v>412802.62</v>
      </c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</row>
    <row r="35" spans="1:58" s="100" customFormat="1" ht="51" hidden="1">
      <c r="A35" s="227"/>
      <c r="B35" s="227"/>
      <c r="C35" s="227">
        <v>671</v>
      </c>
      <c r="D35" s="227"/>
      <c r="E35" s="222" t="s">
        <v>43</v>
      </c>
      <c r="F35" s="223">
        <f t="shared" ref="F35:G35" si="20">SUM(F36:F37)</f>
        <v>275602.03000000003</v>
      </c>
      <c r="G35" s="223">
        <f t="shared" si="20"/>
        <v>181918.85194770721</v>
      </c>
      <c r="H35" s="223">
        <f t="shared" ref="H35" si="21">SUM(H36:H37)</f>
        <v>363291.12</v>
      </c>
      <c r="I35" s="223">
        <f t="shared" si="2"/>
        <v>49511.5</v>
      </c>
      <c r="J35" s="223">
        <f>SUM(J36:J37)</f>
        <v>412802.62</v>
      </c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</row>
    <row r="36" spans="1:58" s="100" customFormat="1" ht="38.25" hidden="1">
      <c r="A36" s="229"/>
      <c r="B36" s="229"/>
      <c r="C36" s="229"/>
      <c r="D36" s="229">
        <v>6711</v>
      </c>
      <c r="E36" s="225" t="s">
        <v>44</v>
      </c>
      <c r="F36" s="226">
        <v>227992.28</v>
      </c>
      <c r="G36" s="226">
        <v>181918.85194770721</v>
      </c>
      <c r="H36" s="226">
        <f>246291+0.12-3000</f>
        <v>243291.12</v>
      </c>
      <c r="I36" s="226">
        <f t="shared" si="2"/>
        <v>48311.5</v>
      </c>
      <c r="J36" s="226">
        <v>291602.62</v>
      </c>
    </row>
    <row r="37" spans="1:58" s="100" customFormat="1" ht="51" hidden="1">
      <c r="A37" s="229"/>
      <c r="B37" s="229"/>
      <c r="C37" s="229"/>
      <c r="D37" s="229">
        <v>6712</v>
      </c>
      <c r="E37" s="225" t="s">
        <v>45</v>
      </c>
      <c r="F37" s="226">
        <v>47609.75</v>
      </c>
      <c r="G37" s="226">
        <v>0</v>
      </c>
      <c r="H37" s="226">
        <v>120000</v>
      </c>
      <c r="I37" s="226">
        <f t="shared" si="2"/>
        <v>1200</v>
      </c>
      <c r="J37" s="226">
        <v>121200</v>
      </c>
    </row>
    <row r="38" spans="1:58" s="100" customFormat="1">
      <c r="A38" s="231"/>
      <c r="B38" s="231">
        <v>68</v>
      </c>
      <c r="C38" s="231"/>
      <c r="D38" s="231"/>
      <c r="E38" s="232" t="s">
        <v>48</v>
      </c>
      <c r="F38" s="221">
        <f t="shared" ref="F38:G39" si="22">F39</f>
        <v>149.31</v>
      </c>
      <c r="G38" s="221">
        <f t="shared" si="22"/>
        <v>0</v>
      </c>
      <c r="H38" s="221">
        <f t="shared" ref="H38:J39" si="23">H39</f>
        <v>1000</v>
      </c>
      <c r="I38" s="221">
        <f t="shared" si="2"/>
        <v>0</v>
      </c>
      <c r="J38" s="221">
        <f t="shared" si="23"/>
        <v>1000</v>
      </c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</row>
    <row r="39" spans="1:58" hidden="1">
      <c r="A39" s="16"/>
      <c r="B39" s="16"/>
      <c r="C39" s="16">
        <v>683</v>
      </c>
      <c r="D39" s="16"/>
      <c r="E39" s="17" t="s">
        <v>48</v>
      </c>
      <c r="F39" s="10">
        <f t="shared" si="22"/>
        <v>149.31</v>
      </c>
      <c r="G39" s="10">
        <f t="shared" si="22"/>
        <v>0</v>
      </c>
      <c r="H39" s="10">
        <f t="shared" si="23"/>
        <v>1000</v>
      </c>
      <c r="I39" s="10">
        <f t="shared" si="2"/>
        <v>0</v>
      </c>
      <c r="J39" s="10">
        <f t="shared" si="23"/>
        <v>1000</v>
      </c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</row>
    <row r="40" spans="1:58" hidden="1">
      <c r="A40" s="18"/>
      <c r="B40" s="18"/>
      <c r="C40" s="18"/>
      <c r="D40" s="18">
        <v>6831</v>
      </c>
      <c r="E40" s="20" t="s">
        <v>48</v>
      </c>
      <c r="F40" s="12">
        <v>149.31</v>
      </c>
      <c r="G40" s="12">
        <v>0</v>
      </c>
      <c r="H40" s="12">
        <v>1000</v>
      </c>
      <c r="I40" s="12">
        <f t="shared" si="2"/>
        <v>0</v>
      </c>
      <c r="J40" s="12">
        <v>1000</v>
      </c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</row>
    <row r="41" spans="1:58">
      <c r="A41" s="22"/>
      <c r="B41" s="22"/>
      <c r="C41" s="22"/>
      <c r="D41" s="22"/>
      <c r="E41" s="23"/>
      <c r="F41" s="12"/>
      <c r="G41" s="12"/>
      <c r="H41" s="12"/>
      <c r="I41" s="12"/>
      <c r="J41" s="12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</row>
    <row r="42" spans="1:58" s="26" customFormat="1">
      <c r="A42" s="315" t="s">
        <v>49</v>
      </c>
      <c r="B42" s="315"/>
      <c r="C42" s="315"/>
      <c r="D42" s="315"/>
      <c r="E42" s="315"/>
      <c r="F42" s="25">
        <f>F10</f>
        <v>2255097.92</v>
      </c>
      <c r="G42" s="25">
        <f>G10</f>
        <v>2143275.9421793087</v>
      </c>
      <c r="H42" s="25">
        <f>H10</f>
        <v>2519755.63</v>
      </c>
      <c r="I42" s="25">
        <f t="shared" si="2"/>
        <v>637883.88000000035</v>
      </c>
      <c r="J42" s="25">
        <f>J10</f>
        <v>3157639.5100000002</v>
      </c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</row>
    <row r="43" spans="1:58"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</row>
    <row r="44" spans="1:58"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</row>
    <row r="45" spans="1:58"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</row>
    <row r="46" spans="1:58" ht="15.75" customHeight="1">
      <c r="A46" s="314" t="s">
        <v>248</v>
      </c>
      <c r="B46" s="314"/>
      <c r="C46" s="314"/>
      <c r="D46" s="314"/>
      <c r="E46" s="314"/>
      <c r="F46" s="314"/>
      <c r="G46" s="314"/>
      <c r="H46" s="314"/>
      <c r="I46" s="314"/>
      <c r="J46" s="314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</row>
    <row r="47" spans="1:58" ht="18">
      <c r="A47" s="1"/>
      <c r="B47" s="1"/>
      <c r="C47" s="1"/>
      <c r="D47" s="1"/>
      <c r="E47" s="1"/>
      <c r="F47" s="1"/>
      <c r="G47" s="1"/>
      <c r="H47" s="1"/>
      <c r="I47" s="2"/>
      <c r="J47" s="117" t="s">
        <v>222</v>
      </c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</row>
    <row r="48" spans="1:58">
      <c r="A48" s="3" t="s">
        <v>11</v>
      </c>
      <c r="B48" s="4" t="s">
        <v>12</v>
      </c>
      <c r="C48" s="4" t="s">
        <v>13</v>
      </c>
      <c r="D48" s="4" t="s">
        <v>14</v>
      </c>
      <c r="E48" s="4" t="s">
        <v>51</v>
      </c>
      <c r="F48" s="4" t="s">
        <v>221</v>
      </c>
      <c r="G48" s="3" t="s">
        <v>223</v>
      </c>
      <c r="H48" s="3" t="s">
        <v>224</v>
      </c>
      <c r="I48" s="218" t="s">
        <v>286</v>
      </c>
      <c r="J48" s="116" t="s">
        <v>294</v>
      </c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</row>
    <row r="49" spans="1:58" ht="15.75" customHeight="1">
      <c r="A49" s="5">
        <v>3</v>
      </c>
      <c r="B49" s="5"/>
      <c r="C49" s="5"/>
      <c r="D49" s="5"/>
      <c r="E49" s="5" t="s">
        <v>52</v>
      </c>
      <c r="F49" s="6">
        <f>F50+F59+F92+F99+F103</f>
        <v>2166382.0900000003</v>
      </c>
      <c r="G49" s="6">
        <f>G50+G59+G92+G99+G103</f>
        <v>2189330.7706689229</v>
      </c>
      <c r="H49" s="6">
        <f>H50+H59+H92+H99+H103</f>
        <v>2441356.75</v>
      </c>
      <c r="I49" s="6">
        <f>J49-H49</f>
        <v>624323.87999999989</v>
      </c>
      <c r="J49" s="6">
        <f>J50+J59+J92+J99+J103+J96</f>
        <v>3065680.63</v>
      </c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</row>
    <row r="50" spans="1:58" s="100" customFormat="1" ht="15.75" customHeight="1">
      <c r="A50" s="220"/>
      <c r="B50" s="220">
        <v>31</v>
      </c>
      <c r="C50" s="220"/>
      <c r="D50" s="220"/>
      <c r="E50" s="220" t="s">
        <v>53</v>
      </c>
      <c r="F50" s="221">
        <f>F51+F54+F56</f>
        <v>1802589.75</v>
      </c>
      <c r="G50" s="221">
        <f>G51+G54+G56</f>
        <v>1817738.0607140488</v>
      </c>
      <c r="H50" s="221">
        <f>H51+H54+H56</f>
        <v>2089313.12</v>
      </c>
      <c r="I50" s="221">
        <f t="shared" ref="I50:I116" si="24">J50-H50</f>
        <v>582354</v>
      </c>
      <c r="J50" s="221">
        <f>J51+J54+J56</f>
        <v>2671667.12</v>
      </c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</row>
    <row r="51" spans="1:58" s="100" customFormat="1" ht="15.75" hidden="1" customHeight="1">
      <c r="A51" s="222"/>
      <c r="B51" s="222"/>
      <c r="C51" s="222">
        <v>311</v>
      </c>
      <c r="D51" s="222"/>
      <c r="E51" s="233" t="s">
        <v>54</v>
      </c>
      <c r="F51" s="223">
        <f>SUM(F52:F53)</f>
        <v>1491366.39</v>
      </c>
      <c r="G51" s="223">
        <f t="shared" ref="G51:H51" si="25">SUM(G52:G53)</f>
        <v>1520695.49</v>
      </c>
      <c r="H51" s="223">
        <f t="shared" si="25"/>
        <v>1738181.22</v>
      </c>
      <c r="I51" s="223">
        <f t="shared" si="24"/>
        <v>504600.00000000023</v>
      </c>
      <c r="J51" s="223">
        <f>SUM(J52:J53)</f>
        <v>2242781.2200000002</v>
      </c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06"/>
      <c r="BB51" s="106"/>
      <c r="BC51" s="106"/>
      <c r="BD51" s="106"/>
      <c r="BE51" s="106"/>
      <c r="BF51" s="106"/>
    </row>
    <row r="52" spans="1:58" s="100" customFormat="1" ht="15.75" hidden="1" customHeight="1">
      <c r="A52" s="224"/>
      <c r="B52" s="225"/>
      <c r="C52" s="225"/>
      <c r="D52" s="225">
        <v>3111</v>
      </c>
      <c r="E52" s="234" t="s">
        <v>55</v>
      </c>
      <c r="F52" s="226">
        <v>1394958.38</v>
      </c>
      <c r="G52" s="235">
        <v>1460970.23</v>
      </c>
      <c r="H52" s="235">
        <v>1658181.22</v>
      </c>
      <c r="I52" s="235">
        <f t="shared" si="24"/>
        <v>504600.00000000023</v>
      </c>
      <c r="J52" s="235">
        <v>2162781.2200000002</v>
      </c>
      <c r="M52" s="107"/>
    </row>
    <row r="53" spans="1:58" s="100" customFormat="1" ht="15.75" hidden="1" customHeight="1">
      <c r="A53" s="224"/>
      <c r="B53" s="225"/>
      <c r="C53" s="225"/>
      <c r="D53" s="225">
        <v>3113</v>
      </c>
      <c r="E53" s="234" t="s">
        <v>59</v>
      </c>
      <c r="F53" s="226">
        <v>96408.01</v>
      </c>
      <c r="G53" s="226">
        <v>59725.26</v>
      </c>
      <c r="H53" s="226">
        <v>80000</v>
      </c>
      <c r="I53" s="226">
        <f t="shared" si="24"/>
        <v>0</v>
      </c>
      <c r="J53" s="226">
        <v>80000</v>
      </c>
      <c r="M53" s="107"/>
    </row>
    <row r="54" spans="1:58" s="100" customFormat="1" hidden="1">
      <c r="A54" s="222"/>
      <c r="B54" s="222"/>
      <c r="C54" s="222">
        <v>312</v>
      </c>
      <c r="D54" s="222"/>
      <c r="E54" s="233" t="s">
        <v>56</v>
      </c>
      <c r="F54" s="223">
        <f>F55</f>
        <v>66995.63</v>
      </c>
      <c r="G54" s="223">
        <f t="shared" ref="G54:H54" si="26">G55</f>
        <v>54814.52</v>
      </c>
      <c r="H54" s="223">
        <f t="shared" si="26"/>
        <v>77100</v>
      </c>
      <c r="I54" s="223">
        <f t="shared" si="24"/>
        <v>600</v>
      </c>
      <c r="J54" s="223">
        <f>J55</f>
        <v>77700</v>
      </c>
      <c r="K54" s="106"/>
      <c r="L54" s="110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</row>
    <row r="55" spans="1:58" s="100" customFormat="1" ht="15.75" hidden="1" customHeight="1">
      <c r="A55" s="224"/>
      <c r="B55" s="225"/>
      <c r="C55" s="225"/>
      <c r="D55" s="225">
        <v>3121</v>
      </c>
      <c r="E55" s="234" t="s">
        <v>56</v>
      </c>
      <c r="F55" s="226">
        <v>66995.63</v>
      </c>
      <c r="G55" s="235">
        <v>54814.52</v>
      </c>
      <c r="H55" s="235">
        <v>77100</v>
      </c>
      <c r="I55" s="235">
        <f t="shared" si="24"/>
        <v>600</v>
      </c>
      <c r="J55" s="235">
        <v>77700</v>
      </c>
    </row>
    <row r="56" spans="1:58" s="100" customFormat="1" ht="15.75" hidden="1" customHeight="1">
      <c r="A56" s="222"/>
      <c r="B56" s="222"/>
      <c r="C56" s="222">
        <v>313</v>
      </c>
      <c r="D56" s="222"/>
      <c r="E56" s="233" t="s">
        <v>57</v>
      </c>
      <c r="F56" s="223">
        <f>SUM(F57:F58)</f>
        <v>244227.73</v>
      </c>
      <c r="G56" s="223">
        <f t="shared" ref="G56:H56" si="27">SUM(G57:G58)</f>
        <v>242228.0507140487</v>
      </c>
      <c r="H56" s="223">
        <f t="shared" si="27"/>
        <v>274031.90000000002</v>
      </c>
      <c r="I56" s="223">
        <f t="shared" si="24"/>
        <v>77154</v>
      </c>
      <c r="J56" s="223">
        <f>SUM(J57:J58)</f>
        <v>351185.9</v>
      </c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</row>
    <row r="57" spans="1:58" s="100" customFormat="1" ht="26.25" hidden="1">
      <c r="A57" s="224"/>
      <c r="B57" s="225"/>
      <c r="C57" s="225"/>
      <c r="D57" s="225">
        <v>3132</v>
      </c>
      <c r="E57" s="234" t="s">
        <v>58</v>
      </c>
      <c r="F57" s="226">
        <v>244187.78</v>
      </c>
      <c r="G57" s="235">
        <v>241060.09</v>
      </c>
      <c r="H57" s="235">
        <v>273599.90000000002</v>
      </c>
      <c r="I57" s="235">
        <f t="shared" si="24"/>
        <v>77154</v>
      </c>
      <c r="J57" s="235">
        <v>350753.9</v>
      </c>
      <c r="K57" s="107"/>
    </row>
    <row r="58" spans="1:58" s="100" customFormat="1" ht="39" hidden="1">
      <c r="A58" s="224"/>
      <c r="B58" s="225"/>
      <c r="C58" s="225"/>
      <c r="D58" s="225">
        <v>3133</v>
      </c>
      <c r="E58" s="234" t="s">
        <v>60</v>
      </c>
      <c r="F58" s="226">
        <v>39.950000000000003</v>
      </c>
      <c r="G58" s="235">
        <v>1167.9607140487092</v>
      </c>
      <c r="H58" s="235">
        <v>432</v>
      </c>
      <c r="I58" s="235">
        <f t="shared" si="24"/>
        <v>0</v>
      </c>
      <c r="J58" s="235">
        <f t="shared" ref="J58:J88" si="28">H58</f>
        <v>432</v>
      </c>
    </row>
    <row r="59" spans="1:58" s="100" customFormat="1" ht="15.75" customHeight="1">
      <c r="A59" s="220"/>
      <c r="B59" s="220">
        <v>32</v>
      </c>
      <c r="C59" s="220"/>
      <c r="D59" s="220"/>
      <c r="E59" s="236" t="s">
        <v>62</v>
      </c>
      <c r="F59" s="221">
        <f>F60+F65+F72+F84+F82</f>
        <v>360011.62</v>
      </c>
      <c r="G59" s="221">
        <f t="shared" ref="G59:J59" si="29">G60+G65+G72+G84+G82</f>
        <v>348498.94378658169</v>
      </c>
      <c r="H59" s="221">
        <f t="shared" si="29"/>
        <v>342093.63</v>
      </c>
      <c r="I59" s="221">
        <f t="shared" si="24"/>
        <v>40213.099999999977</v>
      </c>
      <c r="J59" s="221">
        <f t="shared" si="29"/>
        <v>382306.73</v>
      </c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</row>
    <row r="60" spans="1:58" s="100" customFormat="1" ht="26.25" hidden="1">
      <c r="A60" s="222"/>
      <c r="B60" s="222"/>
      <c r="C60" s="222">
        <v>321</v>
      </c>
      <c r="D60" s="222"/>
      <c r="E60" s="233" t="s">
        <v>63</v>
      </c>
      <c r="F60" s="223">
        <f>SUM(F61:F64)</f>
        <v>79762.11</v>
      </c>
      <c r="G60" s="223">
        <f t="shared" ref="G60:H60" si="30">SUM(G61:G64)</f>
        <v>79301.881580728645</v>
      </c>
      <c r="H60" s="223">
        <f t="shared" si="30"/>
        <v>107800</v>
      </c>
      <c r="I60" s="223">
        <f t="shared" si="24"/>
        <v>14787.419999999998</v>
      </c>
      <c r="J60" s="223">
        <f>SUM(J61:J64)</f>
        <v>122587.42</v>
      </c>
      <c r="K60" s="106"/>
      <c r="L60" s="110"/>
      <c r="M60" s="110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</row>
    <row r="61" spans="1:58" s="100" customFormat="1" ht="15.75" hidden="1" customHeight="1">
      <c r="A61" s="224"/>
      <c r="B61" s="225"/>
      <c r="C61" s="225"/>
      <c r="D61" s="237">
        <v>3211</v>
      </c>
      <c r="E61" s="234" t="s">
        <v>64</v>
      </c>
      <c r="F61" s="226">
        <v>29862.94</v>
      </c>
      <c r="G61" s="235">
        <v>26345.48</v>
      </c>
      <c r="H61" s="235">
        <v>13500</v>
      </c>
      <c r="I61" s="235">
        <f t="shared" si="24"/>
        <v>-212.57999999999993</v>
      </c>
      <c r="J61" s="235">
        <v>13287.42</v>
      </c>
    </row>
    <row r="62" spans="1:58" s="100" customFormat="1" ht="26.25" hidden="1">
      <c r="A62" s="224"/>
      <c r="B62" s="225"/>
      <c r="C62" s="225"/>
      <c r="D62" s="237">
        <v>3212</v>
      </c>
      <c r="E62" s="234" t="s">
        <v>65</v>
      </c>
      <c r="F62" s="226">
        <v>47345.42</v>
      </c>
      <c r="G62" s="235">
        <v>50169.221580728648</v>
      </c>
      <c r="H62" s="235">
        <v>51900</v>
      </c>
      <c r="I62" s="235">
        <f t="shared" si="24"/>
        <v>0</v>
      </c>
      <c r="J62" s="235">
        <f t="shared" si="28"/>
        <v>51900</v>
      </c>
    </row>
    <row r="63" spans="1:58" s="100" customFormat="1" ht="26.25" hidden="1">
      <c r="A63" s="224"/>
      <c r="B63" s="225"/>
      <c r="C63" s="225"/>
      <c r="D63" s="237">
        <v>3213</v>
      </c>
      <c r="E63" s="234" t="s">
        <v>66</v>
      </c>
      <c r="F63" s="226">
        <v>1588.72</v>
      </c>
      <c r="G63" s="235">
        <v>1592.67</v>
      </c>
      <c r="H63" s="235">
        <v>41400</v>
      </c>
      <c r="I63" s="235">
        <f t="shared" si="24"/>
        <v>15000</v>
      </c>
      <c r="J63" s="235">
        <v>56400</v>
      </c>
    </row>
    <row r="64" spans="1:58" s="100" customFormat="1" ht="26.25" hidden="1">
      <c r="A64" s="224"/>
      <c r="B64" s="225"/>
      <c r="C64" s="225"/>
      <c r="D64" s="237">
        <v>3214</v>
      </c>
      <c r="E64" s="234" t="s">
        <v>67</v>
      </c>
      <c r="F64" s="226">
        <v>965.03</v>
      </c>
      <c r="G64" s="235">
        <v>1194.51</v>
      </c>
      <c r="H64" s="235">
        <v>1000</v>
      </c>
      <c r="I64" s="235">
        <f t="shared" si="24"/>
        <v>0</v>
      </c>
      <c r="J64" s="235">
        <f t="shared" si="28"/>
        <v>1000</v>
      </c>
    </row>
    <row r="65" spans="1:58" s="100" customFormat="1" ht="26.25" hidden="1">
      <c r="A65" s="222"/>
      <c r="B65" s="222"/>
      <c r="C65" s="222">
        <v>322</v>
      </c>
      <c r="D65" s="222"/>
      <c r="E65" s="238" t="s">
        <v>68</v>
      </c>
      <c r="F65" s="223">
        <f>SUM(F66:F71)</f>
        <v>117824.04000000001</v>
      </c>
      <c r="G65" s="223">
        <f t="shared" ref="G65:H65" si="31">SUM(G66:G71)</f>
        <v>96124.2</v>
      </c>
      <c r="H65" s="223">
        <f t="shared" si="31"/>
        <v>109103.29999999999</v>
      </c>
      <c r="I65" s="223">
        <f t="shared" si="24"/>
        <v>8404.4000000000087</v>
      </c>
      <c r="J65" s="223">
        <f>SUM(J66:J71)</f>
        <v>117507.7</v>
      </c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/>
      <c r="BE65" s="106"/>
      <c r="BF65" s="106"/>
    </row>
    <row r="66" spans="1:58" s="100" customFormat="1" ht="26.25" hidden="1">
      <c r="A66" s="224"/>
      <c r="B66" s="225"/>
      <c r="C66" s="225"/>
      <c r="D66" s="237">
        <v>3221</v>
      </c>
      <c r="E66" s="239" t="s">
        <v>69</v>
      </c>
      <c r="F66" s="226">
        <v>31557.65</v>
      </c>
      <c r="G66" s="235">
        <v>27672.71</v>
      </c>
      <c r="H66" s="235">
        <v>32854.1</v>
      </c>
      <c r="I66" s="235">
        <f t="shared" si="24"/>
        <v>31.599999999998545</v>
      </c>
      <c r="J66" s="235">
        <v>32885.699999999997</v>
      </c>
      <c r="L66" s="107"/>
    </row>
    <row r="67" spans="1:58" s="100" customFormat="1" ht="15.75" hidden="1" customHeight="1">
      <c r="A67" s="224"/>
      <c r="B67" s="225"/>
      <c r="C67" s="225"/>
      <c r="D67" s="237">
        <v>3222</v>
      </c>
      <c r="E67" s="240" t="s">
        <v>70</v>
      </c>
      <c r="F67" s="226">
        <v>3951.27</v>
      </c>
      <c r="G67" s="235">
        <v>3251.71</v>
      </c>
      <c r="H67" s="235">
        <v>3500</v>
      </c>
      <c r="I67" s="235">
        <f t="shared" si="24"/>
        <v>0</v>
      </c>
      <c r="J67" s="235">
        <f t="shared" si="28"/>
        <v>3500</v>
      </c>
    </row>
    <row r="68" spans="1:58" s="100" customFormat="1" ht="15.75" hidden="1" customHeight="1">
      <c r="A68" s="224"/>
      <c r="B68" s="225"/>
      <c r="C68" s="225"/>
      <c r="D68" s="237">
        <v>3223</v>
      </c>
      <c r="E68" s="240" t="s">
        <v>71</v>
      </c>
      <c r="F68" s="226">
        <v>62792.67</v>
      </c>
      <c r="G68" s="235">
        <v>51629.17</v>
      </c>
      <c r="H68" s="235">
        <v>50693.2</v>
      </c>
      <c r="I68" s="235">
        <f t="shared" si="24"/>
        <v>9383.4400000000023</v>
      </c>
      <c r="J68" s="235">
        <v>60076.639999999999</v>
      </c>
    </row>
    <row r="69" spans="1:58" s="100" customFormat="1" ht="26.25" hidden="1">
      <c r="A69" s="224"/>
      <c r="B69" s="225"/>
      <c r="C69" s="225"/>
      <c r="D69" s="237">
        <v>3224</v>
      </c>
      <c r="E69" s="240" t="s">
        <v>72</v>
      </c>
      <c r="F69" s="226">
        <v>7770.39</v>
      </c>
      <c r="G69" s="235">
        <v>7199.91</v>
      </c>
      <c r="H69" s="235">
        <v>9180.5</v>
      </c>
      <c r="I69" s="235">
        <f t="shared" si="24"/>
        <v>84</v>
      </c>
      <c r="J69" s="235">
        <v>9264.5</v>
      </c>
    </row>
    <row r="70" spans="1:58" s="100" customFormat="1" ht="15.75" hidden="1" customHeight="1">
      <c r="A70" s="224"/>
      <c r="B70" s="225"/>
      <c r="C70" s="225"/>
      <c r="D70" s="237">
        <v>3225</v>
      </c>
      <c r="E70" s="240" t="s">
        <v>73</v>
      </c>
      <c r="F70" s="226">
        <v>10024.43</v>
      </c>
      <c r="G70" s="235">
        <v>5043.47</v>
      </c>
      <c r="H70" s="235">
        <v>10875.5</v>
      </c>
      <c r="I70" s="235">
        <f t="shared" si="24"/>
        <v>-709.38999999999942</v>
      </c>
      <c r="J70" s="235">
        <v>10166.11</v>
      </c>
    </row>
    <row r="71" spans="1:58" s="100" customFormat="1" ht="26.25" hidden="1">
      <c r="A71" s="224"/>
      <c r="B71" s="225"/>
      <c r="C71" s="225"/>
      <c r="D71" s="237">
        <v>3227</v>
      </c>
      <c r="E71" s="240" t="s">
        <v>74</v>
      </c>
      <c r="F71" s="226">
        <v>1727.63</v>
      </c>
      <c r="G71" s="235">
        <v>1327.23</v>
      </c>
      <c r="H71" s="235">
        <v>2000</v>
      </c>
      <c r="I71" s="235">
        <f t="shared" si="24"/>
        <v>-385.25</v>
      </c>
      <c r="J71" s="235">
        <v>1614.75</v>
      </c>
    </row>
    <row r="72" spans="1:58" s="100" customFormat="1" ht="15.75" hidden="1" customHeight="1">
      <c r="A72" s="222"/>
      <c r="B72" s="222"/>
      <c r="C72" s="222">
        <v>323</v>
      </c>
      <c r="D72" s="241"/>
      <c r="E72" s="242" t="s">
        <v>75</v>
      </c>
      <c r="F72" s="223">
        <f>SUM(F73:F81)</f>
        <v>90644.93</v>
      </c>
      <c r="G72" s="223">
        <f t="shared" ref="G72:H72" si="32">SUM(G73:G81)</f>
        <v>89887.946589023835</v>
      </c>
      <c r="H72" s="223">
        <f t="shared" si="32"/>
        <v>85075.33</v>
      </c>
      <c r="I72" s="223">
        <f t="shared" si="24"/>
        <v>14386.800000000003</v>
      </c>
      <c r="J72" s="223">
        <f>SUM(J73:J81)</f>
        <v>99462.13</v>
      </c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/>
      <c r="BE72" s="106"/>
      <c r="BF72" s="106"/>
    </row>
    <row r="73" spans="1:58" s="100" customFormat="1" ht="26.25" hidden="1">
      <c r="A73" s="224"/>
      <c r="B73" s="225"/>
      <c r="C73" s="225"/>
      <c r="D73" s="243">
        <v>3231</v>
      </c>
      <c r="E73" s="240" t="s">
        <v>76</v>
      </c>
      <c r="F73" s="226">
        <v>5276.05</v>
      </c>
      <c r="G73" s="235">
        <v>4247.13</v>
      </c>
      <c r="H73" s="235">
        <v>4460</v>
      </c>
      <c r="I73" s="235">
        <f t="shared" si="24"/>
        <v>2040</v>
      </c>
      <c r="J73" s="235">
        <v>6500</v>
      </c>
      <c r="L73" s="107"/>
    </row>
    <row r="74" spans="1:58" s="100" customFormat="1" ht="26.25" hidden="1">
      <c r="A74" s="224"/>
      <c r="B74" s="225"/>
      <c r="C74" s="225"/>
      <c r="D74" s="243">
        <v>3232</v>
      </c>
      <c r="E74" s="240" t="s">
        <v>77</v>
      </c>
      <c r="F74" s="226">
        <v>18478.63</v>
      </c>
      <c r="G74" s="235">
        <v>22861.200000000001</v>
      </c>
      <c r="H74" s="235">
        <v>13213.53</v>
      </c>
      <c r="I74" s="235">
        <f t="shared" si="24"/>
        <v>48846.8</v>
      </c>
      <c r="J74" s="235">
        <v>62060.33</v>
      </c>
      <c r="L74" s="107"/>
    </row>
    <row r="75" spans="1:58" s="100" customFormat="1" ht="26.25" hidden="1">
      <c r="A75" s="224"/>
      <c r="B75" s="225"/>
      <c r="C75" s="225"/>
      <c r="D75" s="243">
        <v>3233</v>
      </c>
      <c r="E75" s="240" t="s">
        <v>78</v>
      </c>
      <c r="F75" s="226">
        <v>384.73</v>
      </c>
      <c r="G75" s="235">
        <v>1194.51</v>
      </c>
      <c r="H75" s="235">
        <v>400</v>
      </c>
      <c r="I75" s="235">
        <f t="shared" si="24"/>
        <v>-200</v>
      </c>
      <c r="J75" s="235">
        <v>200</v>
      </c>
    </row>
    <row r="76" spans="1:58" s="100" customFormat="1" ht="15.75" hidden="1" customHeight="1">
      <c r="A76" s="224"/>
      <c r="B76" s="225"/>
      <c r="C76" s="225"/>
      <c r="D76" s="243">
        <v>3234</v>
      </c>
      <c r="E76" s="240" t="s">
        <v>79</v>
      </c>
      <c r="F76" s="226">
        <v>11174.46</v>
      </c>
      <c r="G76" s="235">
        <v>9290.596589023824</v>
      </c>
      <c r="H76" s="235">
        <v>9400</v>
      </c>
      <c r="I76" s="235">
        <f t="shared" si="24"/>
        <v>1000</v>
      </c>
      <c r="J76" s="235">
        <v>10400</v>
      </c>
    </row>
    <row r="77" spans="1:58" s="100" customFormat="1" ht="15.75" hidden="1" customHeight="1">
      <c r="A77" s="224"/>
      <c r="B77" s="225"/>
      <c r="C77" s="225"/>
      <c r="D77" s="243">
        <v>3235</v>
      </c>
      <c r="E77" s="240" t="s">
        <v>80</v>
      </c>
      <c r="F77" s="226">
        <v>0</v>
      </c>
      <c r="G77" s="235">
        <v>0</v>
      </c>
      <c r="H77" s="235">
        <v>0</v>
      </c>
      <c r="I77" s="235">
        <f t="shared" si="24"/>
        <v>0</v>
      </c>
      <c r="J77" s="235">
        <f t="shared" si="28"/>
        <v>0</v>
      </c>
    </row>
    <row r="78" spans="1:58" s="100" customFormat="1" ht="26.25" hidden="1">
      <c r="A78" s="224"/>
      <c r="B78" s="225"/>
      <c r="C78" s="225"/>
      <c r="D78" s="243">
        <v>3236</v>
      </c>
      <c r="E78" s="240" t="s">
        <v>81</v>
      </c>
      <c r="F78" s="226">
        <v>4406.3999999999996</v>
      </c>
      <c r="G78" s="235">
        <v>3795.87</v>
      </c>
      <c r="H78" s="235">
        <v>6470.8</v>
      </c>
      <c r="I78" s="235">
        <f t="shared" si="24"/>
        <v>-159.27000000000044</v>
      </c>
      <c r="J78" s="235">
        <v>6311.53</v>
      </c>
    </row>
    <row r="79" spans="1:58" s="100" customFormat="1" ht="15.75" hidden="1" customHeight="1">
      <c r="A79" s="224"/>
      <c r="B79" s="225"/>
      <c r="C79" s="225"/>
      <c r="D79" s="243">
        <v>3237</v>
      </c>
      <c r="E79" s="240" t="s">
        <v>82</v>
      </c>
      <c r="F79" s="226">
        <v>41203.57</v>
      </c>
      <c r="G79" s="235">
        <v>39008.959999999999</v>
      </c>
      <c r="H79" s="235">
        <f>41230.88+0.12</f>
        <v>41231</v>
      </c>
      <c r="I79" s="235">
        <f t="shared" si="24"/>
        <v>-37800</v>
      </c>
      <c r="J79" s="235">
        <v>3431</v>
      </c>
    </row>
    <row r="80" spans="1:58" s="100" customFormat="1" ht="15.75" hidden="1" customHeight="1">
      <c r="A80" s="224"/>
      <c r="B80" s="225"/>
      <c r="C80" s="225"/>
      <c r="D80" s="243">
        <v>3238</v>
      </c>
      <c r="E80" s="240" t="s">
        <v>83</v>
      </c>
      <c r="F80" s="226">
        <v>4542.72</v>
      </c>
      <c r="G80" s="235">
        <v>4247.13</v>
      </c>
      <c r="H80" s="235">
        <v>4400</v>
      </c>
      <c r="I80" s="235">
        <f t="shared" si="24"/>
        <v>0</v>
      </c>
      <c r="J80" s="235">
        <f t="shared" si="28"/>
        <v>4400</v>
      </c>
    </row>
    <row r="81" spans="1:58" s="100" customFormat="1" ht="15.75" hidden="1" customHeight="1">
      <c r="A81" s="224"/>
      <c r="B81" s="225"/>
      <c r="C81" s="225"/>
      <c r="D81" s="243">
        <v>3239</v>
      </c>
      <c r="E81" s="240" t="s">
        <v>84</v>
      </c>
      <c r="F81" s="226">
        <v>5178.37</v>
      </c>
      <c r="G81" s="235">
        <v>5242.55</v>
      </c>
      <c r="H81" s="235">
        <v>5500</v>
      </c>
      <c r="I81" s="235">
        <f t="shared" si="24"/>
        <v>659.27000000000044</v>
      </c>
      <c r="J81" s="235">
        <v>6159.27</v>
      </c>
    </row>
    <row r="82" spans="1:58" s="100" customFormat="1" ht="33" hidden="1" customHeight="1">
      <c r="A82" s="222"/>
      <c r="B82" s="222"/>
      <c r="C82" s="222">
        <v>324</v>
      </c>
      <c r="D82" s="241"/>
      <c r="E82" s="242" t="s">
        <v>206</v>
      </c>
      <c r="F82" s="223">
        <f>F83</f>
        <v>0</v>
      </c>
      <c r="G82" s="223">
        <f t="shared" ref="G82:H82" si="33">G83</f>
        <v>0</v>
      </c>
      <c r="H82" s="223">
        <f t="shared" si="33"/>
        <v>10000</v>
      </c>
      <c r="I82" s="223">
        <f t="shared" si="24"/>
        <v>0</v>
      </c>
      <c r="J82" s="223">
        <f>J83</f>
        <v>10000</v>
      </c>
    </row>
    <row r="83" spans="1:58" s="100" customFormat="1" ht="33" hidden="1" customHeight="1">
      <c r="A83" s="224"/>
      <c r="B83" s="225"/>
      <c r="C83" s="225"/>
      <c r="D83" s="244">
        <v>3241</v>
      </c>
      <c r="E83" s="245" t="s">
        <v>276</v>
      </c>
      <c r="F83" s="226">
        <v>0</v>
      </c>
      <c r="G83" s="226">
        <v>0</v>
      </c>
      <c r="H83" s="226">
        <v>10000</v>
      </c>
      <c r="I83" s="226">
        <f t="shared" si="24"/>
        <v>0</v>
      </c>
      <c r="J83" s="226">
        <v>10000</v>
      </c>
    </row>
    <row r="84" spans="1:58" s="100" customFormat="1" ht="26.25" hidden="1">
      <c r="A84" s="222"/>
      <c r="B84" s="222"/>
      <c r="C84" s="222">
        <v>329</v>
      </c>
      <c r="D84" s="222"/>
      <c r="E84" s="233" t="s">
        <v>85</v>
      </c>
      <c r="F84" s="223">
        <f>SUM(F85:F91)</f>
        <v>71780.540000000008</v>
      </c>
      <c r="G84" s="223">
        <f t="shared" ref="G84:H84" si="34">SUM(G85:G91)</f>
        <v>83184.915616829254</v>
      </c>
      <c r="H84" s="223">
        <f t="shared" si="34"/>
        <v>30115</v>
      </c>
      <c r="I84" s="223">
        <f t="shared" si="24"/>
        <v>2634.4799999999996</v>
      </c>
      <c r="J84" s="223">
        <f>SUM(J85:J91)</f>
        <v>32749.48</v>
      </c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</row>
    <row r="85" spans="1:58" s="100" customFormat="1" ht="39" hidden="1">
      <c r="A85" s="224"/>
      <c r="B85" s="225"/>
      <c r="C85" s="225"/>
      <c r="D85" s="237">
        <v>3291</v>
      </c>
      <c r="E85" s="234" t="s">
        <v>86</v>
      </c>
      <c r="F85" s="226">
        <v>323.89</v>
      </c>
      <c r="G85" s="235">
        <v>265.44561682925212</v>
      </c>
      <c r="H85" s="235">
        <v>1000</v>
      </c>
      <c r="I85" s="235">
        <f t="shared" si="24"/>
        <v>-1000</v>
      </c>
      <c r="J85" s="235">
        <v>0</v>
      </c>
      <c r="L85" s="107"/>
    </row>
    <row r="86" spans="1:58" s="100" customFormat="1" ht="15.75" hidden="1" customHeight="1">
      <c r="A86" s="224"/>
      <c r="B86" s="225"/>
      <c r="C86" s="225"/>
      <c r="D86" s="237">
        <v>3292</v>
      </c>
      <c r="E86" s="234" t="s">
        <v>87</v>
      </c>
      <c r="F86" s="226">
        <v>2343.06</v>
      </c>
      <c r="G86" s="235">
        <v>2521.73</v>
      </c>
      <c r="H86" s="235">
        <v>2500</v>
      </c>
      <c r="I86" s="235">
        <f t="shared" si="24"/>
        <v>-100</v>
      </c>
      <c r="J86" s="235">
        <v>2400</v>
      </c>
    </row>
    <row r="87" spans="1:58" s="100" customFormat="1" ht="15.75" hidden="1" customHeight="1">
      <c r="A87" s="224"/>
      <c r="B87" s="225"/>
      <c r="C87" s="225"/>
      <c r="D87" s="237">
        <v>3293</v>
      </c>
      <c r="E87" s="234" t="s">
        <v>88</v>
      </c>
      <c r="F87" s="226">
        <v>3811.91</v>
      </c>
      <c r="G87" s="235">
        <v>2256.29</v>
      </c>
      <c r="H87" s="235">
        <v>2500</v>
      </c>
      <c r="I87" s="235">
        <f t="shared" si="24"/>
        <v>0</v>
      </c>
      <c r="J87" s="235">
        <f t="shared" si="28"/>
        <v>2500</v>
      </c>
    </row>
    <row r="88" spans="1:58" s="100" customFormat="1" ht="15.75" hidden="1" customHeight="1">
      <c r="A88" s="224"/>
      <c r="B88" s="225"/>
      <c r="C88" s="225"/>
      <c r="D88" s="237">
        <v>3294</v>
      </c>
      <c r="E88" s="234" t="s">
        <v>89</v>
      </c>
      <c r="F88" s="226">
        <v>253.5</v>
      </c>
      <c r="G88" s="235">
        <v>265.45</v>
      </c>
      <c r="H88" s="235">
        <v>200</v>
      </c>
      <c r="I88" s="235">
        <f t="shared" si="24"/>
        <v>0</v>
      </c>
      <c r="J88" s="235">
        <f t="shared" si="28"/>
        <v>200</v>
      </c>
    </row>
    <row r="89" spans="1:58" s="100" customFormat="1" hidden="1">
      <c r="A89" s="224"/>
      <c r="B89" s="225"/>
      <c r="C89" s="225"/>
      <c r="D89" s="237">
        <v>3295</v>
      </c>
      <c r="E89" s="234" t="s">
        <v>90</v>
      </c>
      <c r="F89" s="226">
        <v>2963.04</v>
      </c>
      <c r="G89" s="235">
        <v>3071.21</v>
      </c>
      <c r="H89" s="235">
        <v>3500</v>
      </c>
      <c r="I89" s="235">
        <f t="shared" si="24"/>
        <v>1600</v>
      </c>
      <c r="J89" s="235">
        <v>5100</v>
      </c>
    </row>
    <row r="90" spans="1:58" s="100" customFormat="1" ht="15.75" hidden="1" customHeight="1">
      <c r="A90" s="224"/>
      <c r="B90" s="225"/>
      <c r="C90" s="225"/>
      <c r="D90" s="237">
        <v>3296</v>
      </c>
      <c r="E90" s="234" t="s">
        <v>95</v>
      </c>
      <c r="F90" s="226">
        <f>78.05+1047.19</f>
        <v>1125.24</v>
      </c>
      <c r="G90" s="235">
        <v>21102.93</v>
      </c>
      <c r="H90" s="235">
        <v>3100</v>
      </c>
      <c r="I90" s="235">
        <f t="shared" si="24"/>
        <v>0</v>
      </c>
      <c r="J90" s="235">
        <f t="shared" ref="J90" si="35">H90</f>
        <v>3100</v>
      </c>
    </row>
    <row r="91" spans="1:58" s="100" customFormat="1" ht="26.25" hidden="1">
      <c r="A91" s="224"/>
      <c r="B91" s="225"/>
      <c r="C91" s="225"/>
      <c r="D91" s="237">
        <v>3299</v>
      </c>
      <c r="E91" s="234" t="s">
        <v>85</v>
      </c>
      <c r="F91" s="226">
        <v>60959.9</v>
      </c>
      <c r="G91" s="235">
        <v>53701.86</v>
      </c>
      <c r="H91" s="235">
        <v>17315</v>
      </c>
      <c r="I91" s="235">
        <f t="shared" si="24"/>
        <v>2134.4799999999996</v>
      </c>
      <c r="J91" s="235">
        <f>14449.48+5000</f>
        <v>19449.48</v>
      </c>
    </row>
    <row r="92" spans="1:58" s="100" customFormat="1">
      <c r="A92" s="231"/>
      <c r="B92" s="231">
        <v>34</v>
      </c>
      <c r="C92" s="231"/>
      <c r="D92" s="231"/>
      <c r="E92" s="232" t="s">
        <v>99</v>
      </c>
      <c r="F92" s="221">
        <f>F93</f>
        <v>2789.49</v>
      </c>
      <c r="G92" s="221">
        <f t="shared" ref="G92:H92" si="36">G93</f>
        <v>18581.189999999999</v>
      </c>
      <c r="H92" s="221">
        <f t="shared" si="36"/>
        <v>6750</v>
      </c>
      <c r="I92" s="221">
        <f t="shared" si="24"/>
        <v>100</v>
      </c>
      <c r="J92" s="221">
        <f>J93</f>
        <v>6850</v>
      </c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</row>
    <row r="93" spans="1:58" s="100" customFormat="1" hidden="1">
      <c r="A93" s="227"/>
      <c r="B93" s="227"/>
      <c r="C93" s="227">
        <v>343</v>
      </c>
      <c r="D93" s="227"/>
      <c r="E93" s="246" t="s">
        <v>100</v>
      </c>
      <c r="F93" s="223">
        <f>SUM(F94:F95)</f>
        <v>2789.49</v>
      </c>
      <c r="G93" s="223">
        <f t="shared" ref="G93:H93" si="37">SUM(G94:G95)</f>
        <v>18581.189999999999</v>
      </c>
      <c r="H93" s="223">
        <f t="shared" si="37"/>
        <v>6750</v>
      </c>
      <c r="I93" s="223">
        <f t="shared" si="24"/>
        <v>100</v>
      </c>
      <c r="J93" s="223">
        <f>SUM(J94:J95)</f>
        <v>6850</v>
      </c>
      <c r="K93" s="106"/>
      <c r="L93" s="106"/>
      <c r="M93" s="110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6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</row>
    <row r="94" spans="1:58" s="100" customFormat="1" ht="25.5" hidden="1">
      <c r="A94" s="229"/>
      <c r="B94" s="229"/>
      <c r="C94" s="229"/>
      <c r="D94" s="229">
        <v>3431</v>
      </c>
      <c r="E94" s="247" t="s">
        <v>101</v>
      </c>
      <c r="F94" s="226">
        <v>1860.33</v>
      </c>
      <c r="G94" s="235">
        <v>1858.12</v>
      </c>
      <c r="H94" s="235">
        <v>1750</v>
      </c>
      <c r="I94" s="235">
        <f t="shared" si="24"/>
        <v>100</v>
      </c>
      <c r="J94" s="235">
        <v>1850</v>
      </c>
    </row>
    <row r="95" spans="1:58" s="100" customFormat="1" hidden="1">
      <c r="A95" s="229"/>
      <c r="B95" s="229"/>
      <c r="C95" s="229"/>
      <c r="D95" s="229">
        <v>3433</v>
      </c>
      <c r="E95" s="234" t="s">
        <v>102</v>
      </c>
      <c r="F95" s="226">
        <v>929.16</v>
      </c>
      <c r="G95" s="235">
        <v>16723.07</v>
      </c>
      <c r="H95" s="235">
        <v>5000</v>
      </c>
      <c r="I95" s="235">
        <f t="shared" si="24"/>
        <v>0</v>
      </c>
      <c r="J95" s="235">
        <f t="shared" ref="J95" si="38">H95</f>
        <v>5000</v>
      </c>
    </row>
    <row r="96" spans="1:58" s="100" customFormat="1" ht="25.5">
      <c r="A96" s="231"/>
      <c r="B96" s="231">
        <v>36</v>
      </c>
      <c r="C96" s="231"/>
      <c r="D96" s="231"/>
      <c r="E96" s="232" t="s">
        <v>290</v>
      </c>
      <c r="F96" s="221"/>
      <c r="G96" s="221"/>
      <c r="H96" s="221">
        <f>H97</f>
        <v>0</v>
      </c>
      <c r="I96" s="221">
        <f t="shared" si="24"/>
        <v>30</v>
      </c>
      <c r="J96" s="221">
        <f>J97</f>
        <v>30</v>
      </c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</row>
    <row r="97" spans="1:58" s="100" customFormat="1" ht="38.25" hidden="1">
      <c r="A97" s="227"/>
      <c r="B97" s="227"/>
      <c r="C97" s="227">
        <v>369</v>
      </c>
      <c r="D97" s="227"/>
      <c r="E97" s="246" t="s">
        <v>274</v>
      </c>
      <c r="F97" s="223"/>
      <c r="G97" s="223"/>
      <c r="H97" s="223">
        <f>H98</f>
        <v>0</v>
      </c>
      <c r="I97" s="223">
        <f t="shared" si="24"/>
        <v>30</v>
      </c>
      <c r="J97" s="223">
        <f>J98</f>
        <v>30</v>
      </c>
      <c r="K97" s="106"/>
      <c r="L97" s="106"/>
      <c r="M97" s="110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</row>
    <row r="98" spans="1:58" s="100" customFormat="1" ht="38.25" hidden="1">
      <c r="A98" s="229"/>
      <c r="B98" s="229"/>
      <c r="C98" s="229"/>
      <c r="D98" s="229">
        <v>3691</v>
      </c>
      <c r="E98" s="247" t="s">
        <v>291</v>
      </c>
      <c r="F98" s="226"/>
      <c r="G98" s="235"/>
      <c r="H98" s="235">
        <v>0</v>
      </c>
      <c r="I98" s="235">
        <f t="shared" si="24"/>
        <v>30</v>
      </c>
      <c r="J98" s="235">
        <v>30</v>
      </c>
    </row>
    <row r="99" spans="1:58" s="100" customFormat="1" ht="38.25">
      <c r="A99" s="231"/>
      <c r="B99" s="231">
        <v>37</v>
      </c>
      <c r="C99" s="231"/>
      <c r="D99" s="231"/>
      <c r="E99" s="232" t="s">
        <v>103</v>
      </c>
      <c r="F99" s="221">
        <f>F100</f>
        <v>991.23</v>
      </c>
      <c r="G99" s="221">
        <f t="shared" ref="G99:H99" si="39">G100</f>
        <v>4512.5761682925204</v>
      </c>
      <c r="H99" s="221">
        <f t="shared" si="39"/>
        <v>3200</v>
      </c>
      <c r="I99" s="221">
        <f t="shared" si="24"/>
        <v>0</v>
      </c>
      <c r="J99" s="221">
        <f>J100</f>
        <v>3200</v>
      </c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</row>
    <row r="100" spans="1:58" s="100" customFormat="1" ht="26.25" hidden="1">
      <c r="A100" s="227"/>
      <c r="B100" s="227"/>
      <c r="C100" s="227">
        <v>372</v>
      </c>
      <c r="D100" s="227"/>
      <c r="E100" s="238" t="s">
        <v>104</v>
      </c>
      <c r="F100" s="223">
        <f>SUM(F101:F102)</f>
        <v>991.23</v>
      </c>
      <c r="G100" s="223">
        <f t="shared" ref="G100:H100" si="40">SUM(G101:G102)</f>
        <v>4512.5761682925204</v>
      </c>
      <c r="H100" s="223">
        <f t="shared" si="40"/>
        <v>3200</v>
      </c>
      <c r="I100" s="223">
        <f t="shared" si="24"/>
        <v>0</v>
      </c>
      <c r="J100" s="223">
        <f>SUM(J101:J102)</f>
        <v>3200</v>
      </c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</row>
    <row r="101" spans="1:58" s="100" customFormat="1" ht="26.25" hidden="1">
      <c r="A101" s="229"/>
      <c r="B101" s="229"/>
      <c r="C101" s="229"/>
      <c r="D101" s="229">
        <v>3722</v>
      </c>
      <c r="E101" s="245" t="s">
        <v>105</v>
      </c>
      <c r="F101" s="226">
        <v>991.23</v>
      </c>
      <c r="G101" s="235">
        <v>1858.12</v>
      </c>
      <c r="H101" s="235">
        <f>6200-3000</f>
        <v>3200</v>
      </c>
      <c r="I101" s="235">
        <f t="shared" si="24"/>
        <v>0</v>
      </c>
      <c r="J101" s="235">
        <f t="shared" ref="J101:J119" si="41">H101</f>
        <v>3200</v>
      </c>
    </row>
    <row r="102" spans="1:58" s="100" customFormat="1" ht="38.25" hidden="1">
      <c r="A102" s="229"/>
      <c r="B102" s="229"/>
      <c r="C102" s="229"/>
      <c r="D102" s="229">
        <v>3723</v>
      </c>
      <c r="E102" s="248" t="s">
        <v>106</v>
      </c>
      <c r="F102" s="226">
        <v>0</v>
      </c>
      <c r="G102" s="235">
        <v>2654.4561682925209</v>
      </c>
      <c r="H102" s="235">
        <v>0</v>
      </c>
      <c r="I102" s="235">
        <f t="shared" si="24"/>
        <v>0</v>
      </c>
      <c r="J102" s="235">
        <f t="shared" si="41"/>
        <v>0</v>
      </c>
    </row>
    <row r="103" spans="1:58" s="100" customFormat="1">
      <c r="A103" s="231"/>
      <c r="B103" s="231">
        <v>38</v>
      </c>
      <c r="C103" s="231"/>
      <c r="D103" s="231"/>
      <c r="E103" s="232" t="s">
        <v>107</v>
      </c>
      <c r="F103" s="221">
        <f>F104</f>
        <v>0</v>
      </c>
      <c r="G103" s="221">
        <f t="shared" ref="G103:H104" si="42">G104</f>
        <v>0</v>
      </c>
      <c r="H103" s="221">
        <f t="shared" si="42"/>
        <v>0</v>
      </c>
      <c r="I103" s="221">
        <f t="shared" si="24"/>
        <v>1626.78</v>
      </c>
      <c r="J103" s="221">
        <f>J104</f>
        <v>1626.78</v>
      </c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</row>
    <row r="104" spans="1:58" hidden="1">
      <c r="A104" s="16"/>
      <c r="B104" s="16"/>
      <c r="C104" s="16">
        <v>381</v>
      </c>
      <c r="D104" s="16"/>
      <c r="E104" s="17" t="s">
        <v>40</v>
      </c>
      <c r="F104" s="10">
        <f>F105</f>
        <v>0</v>
      </c>
      <c r="G104" s="10">
        <f t="shared" si="42"/>
        <v>0</v>
      </c>
      <c r="H104" s="10">
        <f t="shared" si="42"/>
        <v>0</v>
      </c>
      <c r="I104" s="10">
        <f t="shared" si="24"/>
        <v>1626.78</v>
      </c>
      <c r="J104" s="10">
        <f>J105</f>
        <v>1626.78</v>
      </c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  <c r="AQ104" s="106"/>
      <c r="AR104" s="106"/>
      <c r="AS104" s="106"/>
      <c r="AT104" s="106"/>
      <c r="AU104" s="106"/>
      <c r="AV104" s="106"/>
      <c r="AW104" s="106"/>
      <c r="AX104" s="106"/>
      <c r="AY104" s="106"/>
      <c r="AZ104" s="106"/>
      <c r="BA104" s="106"/>
      <c r="BB104" s="106"/>
      <c r="BC104" s="106"/>
      <c r="BD104" s="106"/>
      <c r="BE104" s="106"/>
      <c r="BF104" s="106"/>
    </row>
    <row r="105" spans="1:58" hidden="1">
      <c r="A105" s="18"/>
      <c r="B105" s="39"/>
      <c r="C105" s="39"/>
      <c r="D105" s="18">
        <v>3812</v>
      </c>
      <c r="E105" s="20" t="s">
        <v>108</v>
      </c>
      <c r="F105" s="12">
        <v>0</v>
      </c>
      <c r="G105" s="13">
        <v>0</v>
      </c>
      <c r="H105" s="13">
        <v>0</v>
      </c>
      <c r="I105" s="13">
        <f t="shared" si="24"/>
        <v>1626.78</v>
      </c>
      <c r="J105" s="13">
        <v>1626.78</v>
      </c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  <c r="BC105" s="100"/>
      <c r="BD105" s="100"/>
      <c r="BE105" s="100"/>
      <c r="BF105" s="100"/>
    </row>
    <row r="106" spans="1:58" ht="25.5">
      <c r="A106" s="40">
        <v>4</v>
      </c>
      <c r="B106" s="41"/>
      <c r="C106" s="41"/>
      <c r="D106" s="41"/>
      <c r="E106" s="42" t="s">
        <v>109</v>
      </c>
      <c r="F106" s="6">
        <f>F107+F117+F114</f>
        <v>70900.099999999991</v>
      </c>
      <c r="G106" s="6">
        <f>G107+G117+G114</f>
        <v>7034.3099999999995</v>
      </c>
      <c r="H106" s="6">
        <f>H107+H117+H114</f>
        <v>133398.88</v>
      </c>
      <c r="I106" s="6">
        <f t="shared" si="24"/>
        <v>13560</v>
      </c>
      <c r="J106" s="6">
        <f>J107+J117</f>
        <v>146958.88</v>
      </c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  <c r="AP106" s="104"/>
      <c r="AQ106" s="104"/>
      <c r="AR106" s="104"/>
      <c r="AS106" s="104"/>
      <c r="AT106" s="104"/>
      <c r="AU106" s="104"/>
      <c r="AV106" s="104"/>
      <c r="AW106" s="104"/>
      <c r="AX106" s="104"/>
      <c r="AY106" s="104"/>
      <c r="AZ106" s="104"/>
      <c r="BA106" s="104"/>
      <c r="BB106" s="104"/>
      <c r="BC106" s="104"/>
      <c r="BD106" s="104"/>
      <c r="BE106" s="104"/>
      <c r="BF106" s="104"/>
    </row>
    <row r="107" spans="1:58" s="100" customFormat="1" ht="38.25">
      <c r="A107" s="231"/>
      <c r="B107" s="249">
        <v>42</v>
      </c>
      <c r="C107" s="249"/>
      <c r="D107" s="249"/>
      <c r="E107" s="250" t="s">
        <v>110</v>
      </c>
      <c r="F107" s="221">
        <f>F108</f>
        <v>38890.06</v>
      </c>
      <c r="G107" s="221">
        <f t="shared" ref="G107:H107" si="43">G108</f>
        <v>7034.3099999999995</v>
      </c>
      <c r="H107" s="221">
        <f t="shared" si="43"/>
        <v>12329.82</v>
      </c>
      <c r="I107" s="221">
        <f t="shared" si="24"/>
        <v>14629.060000000005</v>
      </c>
      <c r="J107" s="221">
        <f>J108+J114</f>
        <v>26958.880000000005</v>
      </c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</row>
    <row r="108" spans="1:58" s="100" customFormat="1" hidden="1">
      <c r="A108" s="227"/>
      <c r="B108" s="251"/>
      <c r="C108" s="251">
        <v>422</v>
      </c>
      <c r="D108" s="251"/>
      <c r="E108" s="252" t="s">
        <v>111</v>
      </c>
      <c r="F108" s="223">
        <f>SUM(F109:F113)</f>
        <v>38890.06</v>
      </c>
      <c r="G108" s="223">
        <f>SUM(G109:G113)</f>
        <v>7034.3099999999995</v>
      </c>
      <c r="H108" s="223">
        <f>SUM(H109:H113)</f>
        <v>12329.82</v>
      </c>
      <c r="I108" s="223">
        <f t="shared" si="24"/>
        <v>12500.000000000004</v>
      </c>
      <c r="J108" s="223">
        <f>SUM(J109:J113)</f>
        <v>24829.820000000003</v>
      </c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  <c r="BE108" s="106"/>
      <c r="BF108" s="106"/>
    </row>
    <row r="109" spans="1:58" s="100" customFormat="1" hidden="1">
      <c r="A109" s="253"/>
      <c r="B109" s="254"/>
      <c r="C109" s="254"/>
      <c r="D109" s="255">
        <v>4221</v>
      </c>
      <c r="E109" s="256" t="s">
        <v>112</v>
      </c>
      <c r="F109" s="226">
        <f>13228.74+409.21+15492.07</f>
        <v>29130.019999999997</v>
      </c>
      <c r="G109" s="235">
        <v>1327.22</v>
      </c>
      <c r="H109" s="235">
        <v>8917.8799999999992</v>
      </c>
      <c r="I109" s="235">
        <f t="shared" si="24"/>
        <v>10000.000000000002</v>
      </c>
      <c r="J109" s="235">
        <v>18917.88</v>
      </c>
    </row>
    <row r="110" spans="1:58" s="100" customFormat="1" hidden="1">
      <c r="A110" s="225"/>
      <c r="B110" s="225"/>
      <c r="C110" s="225"/>
      <c r="D110" s="225">
        <v>4222</v>
      </c>
      <c r="E110" s="257" t="s">
        <v>113</v>
      </c>
      <c r="F110" s="226">
        <v>0</v>
      </c>
      <c r="G110" s="235">
        <v>0</v>
      </c>
      <c r="H110" s="235">
        <v>0</v>
      </c>
      <c r="I110" s="235">
        <f t="shared" si="24"/>
        <v>0</v>
      </c>
      <c r="J110" s="235">
        <f t="shared" si="41"/>
        <v>0</v>
      </c>
    </row>
    <row r="111" spans="1:58" s="100" customFormat="1" ht="25.5" hidden="1">
      <c r="A111" s="225"/>
      <c r="B111" s="225"/>
      <c r="C111" s="225"/>
      <c r="D111" s="225">
        <v>4223</v>
      </c>
      <c r="E111" s="257" t="s">
        <v>114</v>
      </c>
      <c r="F111" s="226">
        <v>4458.96</v>
      </c>
      <c r="G111" s="235">
        <v>1725.4</v>
      </c>
      <c r="H111" s="235">
        <v>1234.4000000000001</v>
      </c>
      <c r="I111" s="235">
        <f t="shared" si="24"/>
        <v>2500</v>
      </c>
      <c r="J111" s="235">
        <v>3734.4</v>
      </c>
    </row>
    <row r="112" spans="1:58" s="100" customFormat="1" hidden="1">
      <c r="A112" s="225"/>
      <c r="B112" s="225"/>
      <c r="C112" s="225"/>
      <c r="D112" s="225">
        <v>4226</v>
      </c>
      <c r="E112" s="257" t="s">
        <v>115</v>
      </c>
      <c r="F112" s="226">
        <v>0</v>
      </c>
      <c r="G112" s="235">
        <v>0</v>
      </c>
      <c r="H112" s="235">
        <v>0</v>
      </c>
      <c r="I112" s="235">
        <f t="shared" si="24"/>
        <v>0</v>
      </c>
      <c r="J112" s="235">
        <f t="shared" si="41"/>
        <v>0</v>
      </c>
    </row>
    <row r="113" spans="1:58" s="100" customFormat="1" ht="25.5" hidden="1">
      <c r="A113" s="225"/>
      <c r="B113" s="225"/>
      <c r="C113" s="225"/>
      <c r="D113" s="225">
        <v>4227</v>
      </c>
      <c r="E113" s="257" t="s">
        <v>116</v>
      </c>
      <c r="F113" s="226">
        <f>3530.43+1770.65</f>
        <v>5301.08</v>
      </c>
      <c r="G113" s="235">
        <v>3981.69</v>
      </c>
      <c r="H113" s="235">
        <v>2177.54</v>
      </c>
      <c r="I113" s="235">
        <f t="shared" si="24"/>
        <v>0</v>
      </c>
      <c r="J113" s="235">
        <f t="shared" si="41"/>
        <v>2177.54</v>
      </c>
    </row>
    <row r="114" spans="1:58" s="259" customFormat="1" ht="25.5" hidden="1">
      <c r="A114" s="222"/>
      <c r="B114" s="222"/>
      <c r="C114" s="222">
        <v>424</v>
      </c>
      <c r="D114" s="222"/>
      <c r="E114" s="258" t="s">
        <v>117</v>
      </c>
      <c r="F114" s="223">
        <f>SUM(F115:F116)</f>
        <v>1159.45</v>
      </c>
      <c r="G114" s="223">
        <f t="shared" ref="G114:H114" si="44">SUM(G115:G116)</f>
        <v>0</v>
      </c>
      <c r="H114" s="223">
        <f t="shared" si="44"/>
        <v>1069.06</v>
      </c>
      <c r="I114" s="223">
        <f t="shared" si="24"/>
        <v>1060</v>
      </c>
      <c r="J114" s="223">
        <f>SUM(J115:J116)</f>
        <v>2129.06</v>
      </c>
      <c r="K114" s="215"/>
      <c r="L114" s="215"/>
      <c r="M114" s="215"/>
      <c r="N114" s="215"/>
      <c r="O114" s="215"/>
      <c r="P114" s="215"/>
      <c r="Q114" s="215"/>
      <c r="R114" s="215"/>
      <c r="S114" s="215"/>
      <c r="T114" s="215"/>
      <c r="U114" s="215"/>
      <c r="V114" s="215"/>
      <c r="W114" s="215"/>
      <c r="X114" s="215"/>
      <c r="Y114" s="215"/>
      <c r="Z114" s="215"/>
      <c r="AA114" s="215"/>
      <c r="AB114" s="215"/>
      <c r="AC114" s="215"/>
      <c r="AD114" s="215"/>
      <c r="AE114" s="215"/>
      <c r="AF114" s="215"/>
      <c r="AG114" s="215"/>
      <c r="AH114" s="215"/>
      <c r="AI114" s="215"/>
      <c r="AJ114" s="215"/>
      <c r="AK114" s="215"/>
      <c r="AL114" s="215"/>
      <c r="AM114" s="215"/>
      <c r="AN114" s="215"/>
      <c r="AO114" s="215"/>
      <c r="AP114" s="215"/>
      <c r="AQ114" s="215"/>
      <c r="AR114" s="215"/>
      <c r="AS114" s="215"/>
      <c r="AT114" s="215"/>
      <c r="AU114" s="215"/>
      <c r="AV114" s="215"/>
      <c r="AW114" s="215"/>
      <c r="AX114" s="215"/>
      <c r="AY114" s="215"/>
      <c r="AZ114" s="215"/>
      <c r="BA114" s="215"/>
      <c r="BB114" s="215"/>
      <c r="BC114" s="215"/>
      <c r="BD114" s="215"/>
      <c r="BE114" s="215"/>
      <c r="BF114" s="215"/>
    </row>
    <row r="115" spans="1:58" s="100" customFormat="1" hidden="1">
      <c r="A115" s="225"/>
      <c r="B115" s="225"/>
      <c r="C115" s="225"/>
      <c r="D115" s="225">
        <v>4241</v>
      </c>
      <c r="E115" s="257" t="s">
        <v>118</v>
      </c>
      <c r="F115" s="226">
        <f>97.69+929.04</f>
        <v>1026.73</v>
      </c>
      <c r="G115" s="235">
        <v>0</v>
      </c>
      <c r="H115" s="235">
        <v>929.06</v>
      </c>
      <c r="I115" s="235">
        <f t="shared" si="24"/>
        <v>1200</v>
      </c>
      <c r="J115" s="235">
        <v>2129.06</v>
      </c>
    </row>
    <row r="116" spans="1:58" s="100" customFormat="1" ht="42.75" hidden="1">
      <c r="A116" s="225"/>
      <c r="B116" s="225"/>
      <c r="C116" s="225"/>
      <c r="D116" s="225">
        <v>4242</v>
      </c>
      <c r="E116" s="260" t="s">
        <v>119</v>
      </c>
      <c r="F116" s="226">
        <v>132.72</v>
      </c>
      <c r="G116" s="235">
        <v>0</v>
      </c>
      <c r="H116" s="235">
        <v>140</v>
      </c>
      <c r="I116" s="235">
        <f t="shared" si="24"/>
        <v>-140</v>
      </c>
      <c r="J116" s="235">
        <v>0</v>
      </c>
    </row>
    <row r="117" spans="1:58" s="100" customFormat="1" ht="38.25">
      <c r="A117" s="220"/>
      <c r="B117" s="220">
        <v>45</v>
      </c>
      <c r="C117" s="220"/>
      <c r="D117" s="220"/>
      <c r="E117" s="261" t="s">
        <v>120</v>
      </c>
      <c r="F117" s="221">
        <f>F118</f>
        <v>30850.59</v>
      </c>
      <c r="G117" s="221">
        <f t="shared" ref="G117:H118" si="45">G118</f>
        <v>0</v>
      </c>
      <c r="H117" s="221">
        <f t="shared" si="45"/>
        <v>120000</v>
      </c>
      <c r="I117" s="221">
        <f t="shared" ref="I117:I124" si="46">J117-H117</f>
        <v>0</v>
      </c>
      <c r="J117" s="221">
        <f>J118</f>
        <v>120000</v>
      </c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</row>
    <row r="118" spans="1:58" ht="25.5" hidden="1">
      <c r="A118" s="9"/>
      <c r="B118" s="9"/>
      <c r="C118" s="9">
        <v>451</v>
      </c>
      <c r="D118" s="9"/>
      <c r="E118" s="214" t="s">
        <v>121</v>
      </c>
      <c r="F118" s="10">
        <f>F119</f>
        <v>30850.59</v>
      </c>
      <c r="G118" s="10">
        <f t="shared" si="45"/>
        <v>0</v>
      </c>
      <c r="H118" s="10">
        <f t="shared" si="45"/>
        <v>120000</v>
      </c>
      <c r="I118" s="10">
        <f t="shared" si="46"/>
        <v>0</v>
      </c>
      <c r="J118" s="10">
        <f>J119</f>
        <v>120000</v>
      </c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6"/>
      <c r="AS118" s="106"/>
      <c r="AT118" s="106"/>
      <c r="AU118" s="106"/>
      <c r="AV118" s="106"/>
      <c r="AW118" s="106"/>
      <c r="AX118" s="106"/>
      <c r="AY118" s="106"/>
      <c r="AZ118" s="106"/>
      <c r="BA118" s="106"/>
      <c r="BB118" s="106"/>
      <c r="BC118" s="106"/>
      <c r="BD118" s="106"/>
      <c r="BE118" s="106"/>
      <c r="BF118" s="106"/>
    </row>
    <row r="119" spans="1:58" ht="25.5" hidden="1">
      <c r="A119" s="11"/>
      <c r="B119" s="11"/>
      <c r="C119" s="11"/>
      <c r="D119" s="11">
        <v>4511</v>
      </c>
      <c r="E119" s="213" t="s">
        <v>121</v>
      </c>
      <c r="F119" s="12">
        <v>30850.59</v>
      </c>
      <c r="G119" s="13">
        <v>0</v>
      </c>
      <c r="H119" s="13">
        <v>120000</v>
      </c>
      <c r="I119" s="13">
        <f t="shared" si="46"/>
        <v>0</v>
      </c>
      <c r="J119" s="13">
        <f t="shared" si="41"/>
        <v>120000</v>
      </c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</row>
    <row r="120" spans="1:58">
      <c r="A120" s="11"/>
      <c r="B120" s="11"/>
      <c r="C120" s="11"/>
      <c r="D120" s="11"/>
      <c r="E120" s="19"/>
      <c r="F120" s="12"/>
      <c r="G120" s="13"/>
      <c r="H120" s="13"/>
      <c r="I120" s="13"/>
      <c r="J120" s="13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  <c r="BC120" s="100"/>
      <c r="BD120" s="100"/>
      <c r="BE120" s="100"/>
      <c r="BF120" s="100"/>
    </row>
    <row r="121" spans="1:58">
      <c r="A121" s="11"/>
      <c r="B121" s="11"/>
      <c r="C121" s="11"/>
      <c r="D121" s="11"/>
      <c r="E121" s="19"/>
      <c r="F121" s="12"/>
      <c r="G121" s="13"/>
      <c r="H121" s="13"/>
      <c r="I121" s="13"/>
      <c r="J121" s="13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</row>
    <row r="122" spans="1:58">
      <c r="A122" s="11"/>
      <c r="B122" s="11"/>
      <c r="C122" s="11"/>
      <c r="D122" s="11"/>
      <c r="E122" s="19"/>
      <c r="F122" s="12"/>
      <c r="G122" s="13"/>
      <c r="H122" s="13"/>
      <c r="I122" s="13"/>
      <c r="J122" s="13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</row>
    <row r="123" spans="1:58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</row>
    <row r="124" spans="1:58">
      <c r="A124" s="313" t="s">
        <v>122</v>
      </c>
      <c r="B124" s="313"/>
      <c r="C124" s="313"/>
      <c r="D124" s="313"/>
      <c r="E124" s="313"/>
      <c r="F124" s="44">
        <f>F49+F106</f>
        <v>2237282.1900000004</v>
      </c>
      <c r="G124" s="44">
        <f>G49+G106</f>
        <v>2196365.080668923</v>
      </c>
      <c r="H124" s="44">
        <f>H49+H106</f>
        <v>2574755.63</v>
      </c>
      <c r="I124" s="44">
        <f t="shared" si="46"/>
        <v>637883.87999999989</v>
      </c>
      <c r="J124" s="44">
        <f>J49+J106</f>
        <v>3212639.51</v>
      </c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</row>
    <row r="125" spans="1:58"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</row>
    <row r="126" spans="1:58"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  <c r="BC126" s="100"/>
      <c r="BD126" s="100"/>
      <c r="BE126" s="100"/>
      <c r="BF126" s="100"/>
    </row>
    <row r="127" spans="1:58"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  <c r="BC127" s="100"/>
      <c r="BD127" s="100"/>
      <c r="BE127" s="100"/>
      <c r="BF127" s="100"/>
    </row>
    <row r="128" spans="1:58"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  <c r="BC128" s="100"/>
      <c r="BD128" s="100"/>
      <c r="BE128" s="100"/>
      <c r="BF128" s="100"/>
    </row>
    <row r="129" spans="11:58"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</row>
    <row r="130" spans="11:58"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</row>
    <row r="131" spans="11:58"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0"/>
      <c r="BE131" s="100"/>
      <c r="BF131" s="100"/>
    </row>
    <row r="132" spans="11:58"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100"/>
      <c r="BE132" s="100"/>
      <c r="BF132" s="100"/>
    </row>
    <row r="133" spans="11:58"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0"/>
      <c r="AW133" s="100"/>
      <c r="AX133" s="100"/>
      <c r="AY133" s="100"/>
      <c r="AZ133" s="100"/>
      <c r="BA133" s="100"/>
      <c r="BB133" s="100"/>
      <c r="BC133" s="100"/>
      <c r="BD133" s="100"/>
      <c r="BE133" s="100"/>
      <c r="BF133" s="100"/>
    </row>
    <row r="134" spans="11:58"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</row>
    <row r="135" spans="11:58"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  <c r="AZ135" s="100"/>
      <c r="BA135" s="100"/>
      <c r="BB135" s="100"/>
      <c r="BC135" s="100"/>
      <c r="BD135" s="100"/>
      <c r="BE135" s="100"/>
      <c r="BF135" s="100"/>
    </row>
    <row r="136" spans="11:58"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  <c r="AZ136" s="100"/>
      <c r="BA136" s="100"/>
      <c r="BB136" s="100"/>
      <c r="BC136" s="100"/>
      <c r="BD136" s="100"/>
      <c r="BE136" s="100"/>
      <c r="BF136" s="100"/>
    </row>
    <row r="137" spans="11:58"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  <c r="BE137" s="100"/>
      <c r="BF137" s="100"/>
    </row>
    <row r="138" spans="11:58"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  <c r="BE138" s="100"/>
      <c r="BF138" s="100"/>
    </row>
    <row r="139" spans="11:58"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</row>
    <row r="140" spans="11:58"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  <c r="AZ140" s="100"/>
      <c r="BA140" s="100"/>
      <c r="BB140" s="100"/>
      <c r="BC140" s="100"/>
      <c r="BD140" s="100"/>
      <c r="BE140" s="100"/>
      <c r="BF140" s="100"/>
    </row>
    <row r="141" spans="11:58"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  <c r="AZ141" s="100"/>
      <c r="BA141" s="100"/>
      <c r="BB141" s="100"/>
      <c r="BC141" s="100"/>
      <c r="BD141" s="100"/>
      <c r="BE141" s="100"/>
      <c r="BF141" s="100"/>
    </row>
    <row r="142" spans="11:58"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</row>
    <row r="143" spans="11:58"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  <c r="AZ143" s="100"/>
      <c r="BA143" s="100"/>
      <c r="BB143" s="100"/>
      <c r="BC143" s="100"/>
      <c r="BD143" s="100"/>
      <c r="BE143" s="100"/>
      <c r="BF143" s="100"/>
    </row>
    <row r="144" spans="11:58"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0"/>
      <c r="BF144" s="100"/>
    </row>
    <row r="145" spans="11:58"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  <c r="AZ145" s="100"/>
      <c r="BA145" s="100"/>
      <c r="BB145" s="100"/>
      <c r="BC145" s="100"/>
      <c r="BD145" s="100"/>
      <c r="BE145" s="100"/>
      <c r="BF145" s="100"/>
    </row>
    <row r="146" spans="11:58"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  <c r="AZ146" s="100"/>
      <c r="BA146" s="100"/>
      <c r="BB146" s="100"/>
      <c r="BC146" s="100"/>
      <c r="BD146" s="100"/>
      <c r="BE146" s="100"/>
      <c r="BF146" s="100"/>
    </row>
    <row r="147" spans="11:58"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  <c r="AZ147" s="100"/>
      <c r="BA147" s="100"/>
      <c r="BB147" s="100"/>
      <c r="BC147" s="100"/>
      <c r="BD147" s="100"/>
      <c r="BE147" s="100"/>
      <c r="BF147" s="100"/>
    </row>
    <row r="148" spans="11:58"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  <c r="AZ148" s="100"/>
      <c r="BA148" s="100"/>
      <c r="BB148" s="100"/>
      <c r="BC148" s="100"/>
      <c r="BD148" s="100"/>
      <c r="BE148" s="100"/>
      <c r="BF148" s="100"/>
    </row>
    <row r="149" spans="11:58"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  <c r="AZ149" s="100"/>
      <c r="BA149" s="100"/>
      <c r="BB149" s="100"/>
      <c r="BC149" s="100"/>
      <c r="BD149" s="100"/>
      <c r="BE149" s="100"/>
      <c r="BF149" s="100"/>
    </row>
    <row r="150" spans="11:58"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  <c r="AZ150" s="100"/>
      <c r="BA150" s="100"/>
      <c r="BB150" s="100"/>
      <c r="BC150" s="100"/>
      <c r="BD150" s="100"/>
      <c r="BE150" s="100"/>
      <c r="BF150" s="100"/>
    </row>
    <row r="151" spans="11:58"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  <c r="BE151" s="100"/>
      <c r="BF151" s="100"/>
    </row>
    <row r="152" spans="11:58"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100"/>
      <c r="BF152" s="100"/>
    </row>
    <row r="153" spans="11:58"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  <c r="AZ153" s="100"/>
      <c r="BA153" s="100"/>
      <c r="BB153" s="100"/>
      <c r="BC153" s="100"/>
      <c r="BD153" s="100"/>
      <c r="BE153" s="100"/>
      <c r="BF153" s="100"/>
    </row>
    <row r="154" spans="11:58"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  <c r="BA154" s="100"/>
      <c r="BB154" s="100"/>
      <c r="BC154" s="100"/>
      <c r="BD154" s="100"/>
      <c r="BE154" s="100"/>
      <c r="BF154" s="100"/>
    </row>
    <row r="155" spans="11:58"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  <c r="AZ155" s="100"/>
      <c r="BA155" s="100"/>
      <c r="BB155" s="100"/>
      <c r="BC155" s="100"/>
      <c r="BD155" s="100"/>
      <c r="BE155" s="100"/>
      <c r="BF155" s="100"/>
    </row>
    <row r="156" spans="11:58"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  <c r="AZ156" s="100"/>
      <c r="BA156" s="100"/>
      <c r="BB156" s="100"/>
      <c r="BC156" s="100"/>
      <c r="BD156" s="100"/>
      <c r="BE156" s="100"/>
      <c r="BF156" s="100"/>
    </row>
    <row r="157" spans="11:58"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  <c r="AZ157" s="100"/>
      <c r="BA157" s="100"/>
      <c r="BB157" s="100"/>
      <c r="BC157" s="100"/>
      <c r="BD157" s="100"/>
      <c r="BE157" s="100"/>
      <c r="BF157" s="100"/>
    </row>
    <row r="158" spans="11:58"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/>
      <c r="BE158" s="100"/>
      <c r="BF158" s="100"/>
    </row>
    <row r="159" spans="11:58"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  <c r="AZ159" s="100"/>
      <c r="BA159" s="100"/>
      <c r="BB159" s="100"/>
      <c r="BC159" s="100"/>
      <c r="BD159" s="100"/>
      <c r="BE159" s="100"/>
      <c r="BF159" s="100"/>
    </row>
    <row r="160" spans="11:58"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  <c r="AZ160" s="100"/>
      <c r="BA160" s="100"/>
      <c r="BB160" s="100"/>
      <c r="BC160" s="100"/>
      <c r="BD160" s="100"/>
      <c r="BE160" s="100"/>
      <c r="BF160" s="100"/>
    </row>
    <row r="161" spans="11:58"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  <c r="AZ161" s="100"/>
      <c r="BA161" s="100"/>
      <c r="BB161" s="100"/>
      <c r="BC161" s="100"/>
      <c r="BD161" s="100"/>
      <c r="BE161" s="100"/>
      <c r="BF161" s="100"/>
    </row>
    <row r="162" spans="11:58"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  <c r="AZ162" s="100"/>
      <c r="BA162" s="100"/>
      <c r="BB162" s="100"/>
      <c r="BC162" s="100"/>
      <c r="BD162" s="100"/>
      <c r="BE162" s="100"/>
      <c r="BF162" s="100"/>
    </row>
    <row r="163" spans="11:58"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/>
      <c r="BE163" s="100"/>
      <c r="BF163" s="100"/>
    </row>
    <row r="164" spans="11:58"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</row>
    <row r="165" spans="11:58"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  <c r="BE165" s="100"/>
      <c r="BF165" s="100"/>
    </row>
    <row r="166" spans="11:58"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  <c r="BE166" s="100"/>
      <c r="BF166" s="100"/>
    </row>
    <row r="167" spans="11:58"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</row>
    <row r="168" spans="11:58"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00"/>
      <c r="BA168" s="100"/>
      <c r="BB168" s="100"/>
      <c r="BC168" s="100"/>
      <c r="BD168" s="100"/>
      <c r="BE168" s="100"/>
      <c r="BF168" s="100"/>
    </row>
    <row r="169" spans="11:58"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  <c r="AV169" s="100"/>
      <c r="AW169" s="100"/>
      <c r="AX169" s="100"/>
      <c r="AY169" s="100"/>
      <c r="AZ169" s="100"/>
      <c r="BA169" s="100"/>
      <c r="BB169" s="100"/>
      <c r="BC169" s="100"/>
      <c r="BD169" s="100"/>
      <c r="BE169" s="100"/>
      <c r="BF169" s="100"/>
    </row>
    <row r="170" spans="11:58"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  <c r="AV170" s="100"/>
      <c r="AW170" s="100"/>
      <c r="AX170" s="100"/>
      <c r="AY170" s="100"/>
      <c r="AZ170" s="100"/>
      <c r="BA170" s="100"/>
      <c r="BB170" s="100"/>
      <c r="BC170" s="100"/>
      <c r="BD170" s="100"/>
      <c r="BE170" s="100"/>
      <c r="BF170" s="100"/>
    </row>
    <row r="171" spans="11:58"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00"/>
      <c r="BA171" s="100"/>
      <c r="BB171" s="100"/>
      <c r="BC171" s="100"/>
      <c r="BD171" s="100"/>
      <c r="BE171" s="100"/>
      <c r="BF171" s="100"/>
    </row>
    <row r="172" spans="11:58"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  <c r="AV172" s="100"/>
      <c r="AW172" s="100"/>
      <c r="AX172" s="100"/>
      <c r="AY172" s="100"/>
      <c r="AZ172" s="100"/>
      <c r="BA172" s="100"/>
      <c r="BB172" s="100"/>
      <c r="BC172" s="100"/>
      <c r="BD172" s="100"/>
      <c r="BE172" s="100"/>
      <c r="BF172" s="100"/>
    </row>
    <row r="173" spans="11:58"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  <c r="AV173" s="100"/>
      <c r="AW173" s="100"/>
      <c r="AX173" s="100"/>
      <c r="AY173" s="100"/>
      <c r="AZ173" s="100"/>
      <c r="BA173" s="100"/>
      <c r="BB173" s="100"/>
      <c r="BC173" s="100"/>
      <c r="BD173" s="100"/>
      <c r="BE173" s="100"/>
      <c r="BF173" s="100"/>
    </row>
    <row r="174" spans="11:58"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00"/>
      <c r="BA174" s="100"/>
      <c r="BB174" s="100"/>
      <c r="BC174" s="100"/>
      <c r="BD174" s="100"/>
      <c r="BE174" s="100"/>
      <c r="BF174" s="100"/>
    </row>
    <row r="175" spans="11:58"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  <c r="AV175" s="100"/>
      <c r="AW175" s="100"/>
      <c r="AX175" s="100"/>
      <c r="AY175" s="100"/>
      <c r="AZ175" s="100"/>
      <c r="BA175" s="100"/>
      <c r="BB175" s="100"/>
      <c r="BC175" s="100"/>
      <c r="BD175" s="100"/>
      <c r="BE175" s="100"/>
      <c r="BF175" s="100"/>
    </row>
    <row r="176" spans="11:58"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  <c r="AV176" s="100"/>
      <c r="AW176" s="100"/>
      <c r="AX176" s="100"/>
      <c r="AY176" s="100"/>
      <c r="AZ176" s="100"/>
      <c r="BA176" s="100"/>
      <c r="BB176" s="100"/>
      <c r="BC176" s="100"/>
      <c r="BD176" s="100"/>
      <c r="BE176" s="100"/>
      <c r="BF176" s="100"/>
    </row>
    <row r="177" spans="11:58"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0"/>
      <c r="BE177" s="100"/>
      <c r="BF177" s="100"/>
    </row>
    <row r="178" spans="11:58"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  <c r="AV178" s="100"/>
      <c r="AW178" s="100"/>
      <c r="AX178" s="100"/>
      <c r="AY178" s="100"/>
      <c r="AZ178" s="100"/>
      <c r="BA178" s="100"/>
      <c r="BB178" s="100"/>
      <c r="BC178" s="100"/>
      <c r="BD178" s="100"/>
      <c r="BE178" s="100"/>
      <c r="BF178" s="100"/>
    </row>
    <row r="179" spans="11:58"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  <c r="AV179" s="100"/>
      <c r="AW179" s="100"/>
      <c r="AX179" s="100"/>
      <c r="AY179" s="100"/>
      <c r="AZ179" s="100"/>
      <c r="BA179" s="100"/>
      <c r="BB179" s="100"/>
      <c r="BC179" s="100"/>
      <c r="BD179" s="100"/>
      <c r="BE179" s="100"/>
      <c r="BF179" s="100"/>
    </row>
    <row r="180" spans="11:58"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  <c r="AV180" s="100"/>
      <c r="AW180" s="100"/>
      <c r="AX180" s="100"/>
      <c r="AY180" s="100"/>
      <c r="AZ180" s="100"/>
      <c r="BA180" s="100"/>
      <c r="BB180" s="100"/>
      <c r="BC180" s="100"/>
      <c r="BD180" s="100"/>
      <c r="BE180" s="100"/>
      <c r="BF180" s="100"/>
    </row>
    <row r="181" spans="11:58"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  <c r="AV181" s="100"/>
      <c r="AW181" s="100"/>
      <c r="AX181" s="100"/>
      <c r="AY181" s="100"/>
      <c r="AZ181" s="100"/>
      <c r="BA181" s="100"/>
      <c r="BB181" s="100"/>
      <c r="BC181" s="100"/>
      <c r="BD181" s="100"/>
      <c r="BE181" s="100"/>
      <c r="BF181" s="100"/>
    </row>
    <row r="182" spans="11:58"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</row>
    <row r="183" spans="11:58"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  <c r="AV183" s="100"/>
      <c r="AW183" s="100"/>
      <c r="AX183" s="100"/>
      <c r="AY183" s="100"/>
      <c r="AZ183" s="100"/>
      <c r="BA183" s="100"/>
      <c r="BB183" s="100"/>
      <c r="BC183" s="100"/>
      <c r="BD183" s="100"/>
      <c r="BE183" s="100"/>
      <c r="BF183" s="100"/>
    </row>
    <row r="184" spans="11:58"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</row>
    <row r="185" spans="11:58"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  <c r="AV185" s="100"/>
      <c r="AW185" s="100"/>
      <c r="AX185" s="100"/>
      <c r="AY185" s="100"/>
      <c r="AZ185" s="100"/>
      <c r="BA185" s="100"/>
      <c r="BB185" s="100"/>
      <c r="BC185" s="100"/>
      <c r="BD185" s="100"/>
      <c r="BE185" s="100"/>
      <c r="BF185" s="100"/>
    </row>
    <row r="186" spans="11:58"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  <c r="AV186" s="100"/>
      <c r="AW186" s="100"/>
      <c r="AX186" s="100"/>
      <c r="AY186" s="100"/>
      <c r="AZ186" s="100"/>
      <c r="BA186" s="100"/>
      <c r="BB186" s="100"/>
      <c r="BC186" s="100"/>
      <c r="BD186" s="100"/>
      <c r="BE186" s="100"/>
      <c r="BF186" s="100"/>
    </row>
    <row r="187" spans="11:58"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  <c r="AV187" s="100"/>
      <c r="AW187" s="100"/>
      <c r="AX187" s="100"/>
      <c r="AY187" s="100"/>
      <c r="AZ187" s="100"/>
      <c r="BA187" s="100"/>
      <c r="BB187" s="100"/>
      <c r="BC187" s="100"/>
      <c r="BD187" s="100"/>
      <c r="BE187" s="100"/>
      <c r="BF187" s="100"/>
    </row>
    <row r="188" spans="11:58"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  <c r="AV188" s="100"/>
      <c r="AW188" s="100"/>
      <c r="AX188" s="100"/>
      <c r="AY188" s="100"/>
      <c r="AZ188" s="100"/>
      <c r="BA188" s="100"/>
      <c r="BB188" s="100"/>
      <c r="BC188" s="100"/>
      <c r="BD188" s="100"/>
      <c r="BE188" s="100"/>
      <c r="BF188" s="100"/>
    </row>
    <row r="189" spans="11:58"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  <c r="AV189" s="100"/>
      <c r="AW189" s="100"/>
      <c r="AX189" s="100"/>
      <c r="AY189" s="100"/>
      <c r="AZ189" s="100"/>
      <c r="BA189" s="100"/>
      <c r="BB189" s="100"/>
      <c r="BC189" s="100"/>
      <c r="BD189" s="100"/>
      <c r="BE189" s="100"/>
      <c r="BF189" s="100"/>
    </row>
    <row r="190" spans="11:58"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  <c r="AV190" s="100"/>
      <c r="AW190" s="100"/>
      <c r="AX190" s="100"/>
      <c r="AY190" s="100"/>
      <c r="AZ190" s="100"/>
      <c r="BA190" s="100"/>
      <c r="BB190" s="100"/>
      <c r="BC190" s="100"/>
      <c r="BD190" s="100"/>
      <c r="BE190" s="100"/>
      <c r="BF190" s="100"/>
    </row>
    <row r="191" spans="11:58"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  <c r="AV191" s="100"/>
      <c r="AW191" s="100"/>
      <c r="AX191" s="100"/>
      <c r="AY191" s="100"/>
      <c r="AZ191" s="100"/>
      <c r="BA191" s="100"/>
      <c r="BB191" s="100"/>
      <c r="BC191" s="100"/>
      <c r="BD191" s="100"/>
      <c r="BE191" s="100"/>
      <c r="BF191" s="100"/>
    </row>
    <row r="192" spans="11:58"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</row>
    <row r="193" spans="11:58"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0"/>
      <c r="BB193" s="100"/>
      <c r="BC193" s="100"/>
      <c r="BD193" s="100"/>
      <c r="BE193" s="100"/>
      <c r="BF193" s="100"/>
    </row>
  </sheetData>
  <mergeCells count="7">
    <mergeCell ref="A124:E124"/>
    <mergeCell ref="A1:J1"/>
    <mergeCell ref="A3:J3"/>
    <mergeCell ref="A5:J5"/>
    <mergeCell ref="A7:J7"/>
    <mergeCell ref="A42:E42"/>
    <mergeCell ref="A46:J46"/>
  </mergeCells>
  <pageMargins left="0.70826771653543308" right="0.70826771653543308" top="1.1417322834645671" bottom="1.1417322834645671" header="0.74803149606299213" footer="0.74803149606299213"/>
  <pageSetup paperSize="9" scale="60" orientation="portrait" r:id="rId1"/>
  <headerFooter alignWithMargins="0"/>
  <rowBreaks count="1" manualBreakCount="1">
    <brk id="4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opLeftCell="A24" workbookViewId="0">
      <selection activeCell="E56" sqref="E56"/>
    </sheetView>
  </sheetViews>
  <sheetFormatPr defaultColWidth="8.85546875" defaultRowHeight="14.25"/>
  <cols>
    <col min="1" max="1" width="25.28515625" style="195" customWidth="1"/>
    <col min="2" max="2" width="25.28515625" style="198" hidden="1" customWidth="1"/>
    <col min="3" max="3" width="25.28515625" style="195" hidden="1" customWidth="1"/>
    <col min="4" max="4" width="25.28515625" style="195" customWidth="1"/>
    <col min="5" max="6" width="25.28515625" style="199" customWidth="1"/>
    <col min="7" max="16384" width="8.85546875" style="195"/>
  </cols>
  <sheetData>
    <row r="1" spans="1:6" ht="42" customHeight="1">
      <c r="A1" s="316" t="s">
        <v>296</v>
      </c>
      <c r="B1" s="316"/>
      <c r="C1" s="316"/>
      <c r="D1" s="316"/>
      <c r="E1" s="316"/>
      <c r="F1" s="316"/>
    </row>
    <row r="2" spans="1:6" ht="18" customHeight="1">
      <c r="A2" s="171"/>
      <c r="B2" s="184"/>
      <c r="C2" s="171"/>
      <c r="D2" s="171"/>
      <c r="E2" s="184"/>
      <c r="F2" s="184"/>
    </row>
    <row r="3" spans="1:6" ht="15.75" customHeight="1">
      <c r="A3" s="316" t="s">
        <v>0</v>
      </c>
      <c r="B3" s="316"/>
      <c r="C3" s="316"/>
      <c r="D3" s="316"/>
      <c r="E3" s="316"/>
      <c r="F3" s="316"/>
    </row>
    <row r="4" spans="1:6" ht="18">
      <c r="B4" s="184"/>
      <c r="C4" s="171"/>
      <c r="D4" s="171"/>
      <c r="E4" s="186"/>
      <c r="F4" s="186"/>
    </row>
    <row r="5" spans="1:6" ht="18" customHeight="1">
      <c r="A5" s="316" t="s">
        <v>249</v>
      </c>
      <c r="B5" s="316"/>
      <c r="C5" s="316"/>
      <c r="D5" s="316"/>
      <c r="E5" s="316"/>
      <c r="F5" s="316"/>
    </row>
    <row r="6" spans="1:6" ht="18">
      <c r="A6" s="171"/>
      <c r="B6" s="184"/>
      <c r="C6" s="171"/>
      <c r="D6" s="171"/>
      <c r="E6" s="186"/>
      <c r="F6" s="186"/>
    </row>
    <row r="7" spans="1:6" ht="15.75" customHeight="1">
      <c r="A7" s="316" t="s">
        <v>250</v>
      </c>
      <c r="B7" s="316"/>
      <c r="C7" s="316"/>
      <c r="D7" s="316"/>
      <c r="E7" s="316"/>
      <c r="F7" s="316"/>
    </row>
    <row r="8" spans="1:6" ht="18">
      <c r="A8" s="171"/>
      <c r="B8" s="184"/>
      <c r="C8" s="171"/>
      <c r="D8" s="171"/>
      <c r="E8" s="186"/>
      <c r="F8" s="186"/>
    </row>
    <row r="9" spans="1:6">
      <c r="A9" s="173" t="s">
        <v>251</v>
      </c>
      <c r="B9" s="174" t="s">
        <v>226</v>
      </c>
      <c r="C9" s="173" t="s">
        <v>225</v>
      </c>
      <c r="D9" s="173" t="s">
        <v>227</v>
      </c>
      <c r="E9" s="173" t="s">
        <v>286</v>
      </c>
      <c r="F9" s="173" t="s">
        <v>294</v>
      </c>
    </row>
    <row r="10" spans="1:6" s="196" customFormat="1" ht="15">
      <c r="A10" s="192" t="s">
        <v>3</v>
      </c>
      <c r="B10" s="193">
        <f>B11+B13+B15+B17+B20+B22</f>
        <v>2255097.9200000004</v>
      </c>
      <c r="C10" s="193">
        <f t="shared" ref="C10:D10" si="0">C11+C13+C15+C17+C20+C22</f>
        <v>2196365.0799999996</v>
      </c>
      <c r="D10" s="193">
        <f t="shared" si="0"/>
        <v>2574755.63</v>
      </c>
      <c r="E10" s="193">
        <f>F10-D10</f>
        <v>637883.88000000035</v>
      </c>
      <c r="F10" s="194">
        <f>F11+F13+F15+F17+F20+F22</f>
        <v>3212639.5100000002</v>
      </c>
    </row>
    <row r="11" spans="1:6" s="196" customFormat="1" ht="15">
      <c r="A11" s="187" t="s">
        <v>252</v>
      </c>
      <c r="B11" s="188">
        <f>B12</f>
        <v>275602.03000000003</v>
      </c>
      <c r="C11" s="188">
        <f t="shared" ref="C11:D11" si="1">C12</f>
        <v>181918.85</v>
      </c>
      <c r="D11" s="188">
        <f t="shared" si="1"/>
        <v>363291.12</v>
      </c>
      <c r="E11" s="188">
        <f t="shared" ref="E11:E23" si="2">F11-D11</f>
        <v>49511.5</v>
      </c>
      <c r="F11" s="188">
        <f>F12</f>
        <v>412802.62</v>
      </c>
    </row>
    <row r="12" spans="1:6" s="197" customFormat="1">
      <c r="A12" s="176" t="s">
        <v>265</v>
      </c>
      <c r="B12" s="185">
        <v>275602.03000000003</v>
      </c>
      <c r="C12" s="182">
        <v>181918.85</v>
      </c>
      <c r="D12" s="182">
        <f>246291+0.12-3000+120000</f>
        <v>363291.12</v>
      </c>
      <c r="E12" s="182">
        <f t="shared" si="2"/>
        <v>49511.5</v>
      </c>
      <c r="F12" s="209">
        <v>412802.62</v>
      </c>
    </row>
    <row r="13" spans="1:6" s="196" customFormat="1" ht="15">
      <c r="A13" s="187" t="s">
        <v>257</v>
      </c>
      <c r="B13" s="188">
        <f>B14</f>
        <v>73902.009999999995</v>
      </c>
      <c r="C13" s="188">
        <f t="shared" ref="C13:D13" si="3">C14</f>
        <v>79235.509999999995</v>
      </c>
      <c r="D13" s="188">
        <f t="shared" si="3"/>
        <v>82740</v>
      </c>
      <c r="E13" s="188">
        <f t="shared" si="2"/>
        <v>1890</v>
      </c>
      <c r="F13" s="188">
        <f>F14</f>
        <v>84630</v>
      </c>
    </row>
    <row r="14" spans="1:6" s="197" customFormat="1">
      <c r="A14" s="176" t="s">
        <v>259</v>
      </c>
      <c r="B14" s="183">
        <v>73902.009999999995</v>
      </c>
      <c r="C14" s="182">
        <v>79235.509999999995</v>
      </c>
      <c r="D14" s="182">
        <v>82740</v>
      </c>
      <c r="E14" s="182">
        <f t="shared" si="2"/>
        <v>1890</v>
      </c>
      <c r="F14" s="210">
        <v>84630</v>
      </c>
    </row>
    <row r="15" spans="1:6" s="196" customFormat="1" ht="25.5">
      <c r="A15" s="189" t="s">
        <v>254</v>
      </c>
      <c r="B15" s="190">
        <f>B16</f>
        <v>17080.71</v>
      </c>
      <c r="C15" s="190">
        <f t="shared" ref="C15:D15" si="4">C16</f>
        <v>10219.66</v>
      </c>
      <c r="D15" s="190">
        <f t="shared" si="4"/>
        <v>15000</v>
      </c>
      <c r="E15" s="190">
        <f t="shared" si="2"/>
        <v>1100</v>
      </c>
      <c r="F15" s="188">
        <f>F16</f>
        <v>16100</v>
      </c>
    </row>
    <row r="16" spans="1:6" s="207" customFormat="1" ht="25.5">
      <c r="A16" s="208" t="s">
        <v>260</v>
      </c>
      <c r="B16" s="206">
        <v>17080.71</v>
      </c>
      <c r="C16" s="182">
        <v>10219.66</v>
      </c>
      <c r="D16" s="182">
        <v>15000</v>
      </c>
      <c r="E16" s="182">
        <f t="shared" si="2"/>
        <v>1100</v>
      </c>
      <c r="F16" s="211">
        <v>16100</v>
      </c>
    </row>
    <row r="17" spans="1:6" s="196" customFormat="1" ht="15">
      <c r="A17" s="191" t="s">
        <v>255</v>
      </c>
      <c r="B17" s="190">
        <f>SUM(B18:B19)</f>
        <v>1884472.59</v>
      </c>
      <c r="C17" s="190">
        <f t="shared" ref="C17:D17" si="5">SUM(C18:C19)</f>
        <v>1869048.39</v>
      </c>
      <c r="D17" s="190">
        <f t="shared" si="5"/>
        <v>2056724.51</v>
      </c>
      <c r="E17" s="190">
        <f t="shared" si="2"/>
        <v>585682.38000000012</v>
      </c>
      <c r="F17" s="188">
        <f>SUM(F18:F19)</f>
        <v>2642406.89</v>
      </c>
    </row>
    <row r="18" spans="1:6" s="197" customFormat="1">
      <c r="A18" s="176" t="s">
        <v>261</v>
      </c>
      <c r="B18" s="183">
        <v>1774395.98</v>
      </c>
      <c r="C18" s="200">
        <v>1834693.75</v>
      </c>
      <c r="D18" s="182">
        <v>2048928.51</v>
      </c>
      <c r="E18" s="182">
        <f t="shared" si="2"/>
        <v>552846.78</v>
      </c>
      <c r="F18" s="210">
        <v>2601775.29</v>
      </c>
    </row>
    <row r="19" spans="1:6" s="197" customFormat="1">
      <c r="A19" s="176" t="s">
        <v>262</v>
      </c>
      <c r="B19" s="183">
        <v>110076.61</v>
      </c>
      <c r="C19" s="182">
        <v>34354.639999999999</v>
      </c>
      <c r="D19" s="182">
        <v>7796</v>
      </c>
      <c r="E19" s="182">
        <f t="shared" si="2"/>
        <v>32835.599999999999</v>
      </c>
      <c r="F19" s="210">
        <f>20631.6+20000</f>
        <v>40631.599999999999</v>
      </c>
    </row>
    <row r="20" spans="1:6" s="196" customFormat="1" ht="15">
      <c r="A20" s="191" t="s">
        <v>263</v>
      </c>
      <c r="B20" s="190">
        <f>B21</f>
        <v>4040.58</v>
      </c>
      <c r="C20" s="190">
        <f t="shared" ref="C20:D20" si="6">C21</f>
        <v>2853.54</v>
      </c>
      <c r="D20" s="190">
        <f t="shared" si="6"/>
        <v>2000</v>
      </c>
      <c r="E20" s="190">
        <f t="shared" si="2"/>
        <v>-300</v>
      </c>
      <c r="F20" s="188">
        <f>F21</f>
        <v>1700</v>
      </c>
    </row>
    <row r="21" spans="1:6" s="197" customFormat="1">
      <c r="A21" s="180" t="s">
        <v>264</v>
      </c>
      <c r="B21" s="183">
        <v>4040.58</v>
      </c>
      <c r="C21" s="182">
        <v>2853.54</v>
      </c>
      <c r="D21" s="182">
        <v>2000</v>
      </c>
      <c r="E21" s="182">
        <f t="shared" si="2"/>
        <v>-300</v>
      </c>
      <c r="F21" s="210">
        <v>1700</v>
      </c>
    </row>
    <row r="22" spans="1:6" s="196" customFormat="1" ht="15">
      <c r="A22" s="191" t="s">
        <v>272</v>
      </c>
      <c r="B22" s="190">
        <f>B23</f>
        <v>0</v>
      </c>
      <c r="C22" s="190">
        <f t="shared" ref="C22:D22" si="7">C23</f>
        <v>53089.13</v>
      </c>
      <c r="D22" s="190">
        <f t="shared" si="7"/>
        <v>55000</v>
      </c>
      <c r="E22" s="190">
        <f t="shared" si="2"/>
        <v>0</v>
      </c>
      <c r="F22" s="188">
        <f>F23</f>
        <v>55000</v>
      </c>
    </row>
    <row r="23" spans="1:6" s="197" customFormat="1">
      <c r="A23" s="180" t="s">
        <v>273</v>
      </c>
      <c r="B23" s="183"/>
      <c r="C23" s="182">
        <v>53089.13</v>
      </c>
      <c r="D23" s="182">
        <v>55000</v>
      </c>
      <c r="E23" s="182">
        <f t="shared" si="2"/>
        <v>0</v>
      </c>
      <c r="F23" s="210">
        <v>55000</v>
      </c>
    </row>
    <row r="24" spans="1:6">
      <c r="A24" s="201"/>
      <c r="B24" s="202"/>
      <c r="C24" s="201"/>
      <c r="D24" s="201"/>
      <c r="E24" s="203"/>
      <c r="F24" s="203"/>
    </row>
    <row r="25" spans="1:6">
      <c r="A25" s="201"/>
      <c r="B25" s="202"/>
      <c r="C25" s="201"/>
      <c r="D25" s="201"/>
      <c r="E25" s="203"/>
      <c r="F25" s="203"/>
    </row>
    <row r="26" spans="1:6" ht="15.75" customHeight="1">
      <c r="A26" s="317" t="s">
        <v>256</v>
      </c>
      <c r="B26" s="317"/>
      <c r="C26" s="317"/>
      <c r="D26" s="317"/>
      <c r="E26" s="317"/>
      <c r="F26" s="317"/>
    </row>
    <row r="27" spans="1:6">
      <c r="A27" s="204"/>
      <c r="B27" s="205"/>
      <c r="C27" s="204"/>
      <c r="D27" s="204"/>
      <c r="E27" s="186"/>
      <c r="F27" s="186"/>
    </row>
    <row r="28" spans="1:6">
      <c r="A28" s="173" t="s">
        <v>251</v>
      </c>
      <c r="B28" s="174" t="s">
        <v>226</v>
      </c>
      <c r="C28" s="173" t="s">
        <v>225</v>
      </c>
      <c r="D28" s="173" t="s">
        <v>227</v>
      </c>
      <c r="E28" s="173" t="s">
        <v>286</v>
      </c>
      <c r="F28" s="173" t="s">
        <v>294</v>
      </c>
    </row>
    <row r="29" spans="1:6" s="196" customFormat="1" ht="15">
      <c r="A29" s="192" t="s">
        <v>4</v>
      </c>
      <c r="B29" s="193">
        <f>B30+B32+B34+B36+B39+B41</f>
        <v>2237282.2200000002</v>
      </c>
      <c r="C29" s="193">
        <f t="shared" ref="C29" si="8">C30+C32+C34+C36+C39+C41</f>
        <v>2196365.0699999998</v>
      </c>
      <c r="D29" s="193">
        <f t="shared" ref="D29:F29" si="9">D30+D32+D34+D36+D39+D41</f>
        <v>2574755.63</v>
      </c>
      <c r="E29" s="193">
        <f>F29-D29</f>
        <v>637883.88000000035</v>
      </c>
      <c r="F29" s="193">
        <f t="shared" si="9"/>
        <v>3212639.5100000002</v>
      </c>
    </row>
    <row r="30" spans="1:6" s="196" customFormat="1" ht="15">
      <c r="A30" s="187" t="s">
        <v>252</v>
      </c>
      <c r="B30" s="188">
        <f>B31</f>
        <v>275602.03000000003</v>
      </c>
      <c r="C30" s="188">
        <f t="shared" ref="C30" si="10">C31</f>
        <v>181918.85</v>
      </c>
      <c r="D30" s="188">
        <f t="shared" ref="D30" si="11">D31</f>
        <v>363291.12</v>
      </c>
      <c r="E30" s="188">
        <f t="shared" ref="E30:E42" si="12">F30-D30</f>
        <v>49511.5</v>
      </c>
      <c r="F30" s="188">
        <f>F31</f>
        <v>412802.62</v>
      </c>
    </row>
    <row r="31" spans="1:6" s="197" customFormat="1">
      <c r="A31" s="176" t="s">
        <v>265</v>
      </c>
      <c r="B31" s="185">
        <v>275602.03000000003</v>
      </c>
      <c r="C31" s="182">
        <v>181918.85</v>
      </c>
      <c r="D31" s="182">
        <v>363291.12</v>
      </c>
      <c r="E31" s="182">
        <f t="shared" si="12"/>
        <v>49511.5</v>
      </c>
      <c r="F31" s="210">
        <v>412802.62</v>
      </c>
    </row>
    <row r="32" spans="1:6" s="196" customFormat="1" ht="15">
      <c r="A32" s="187" t="s">
        <v>257</v>
      </c>
      <c r="B32" s="188">
        <f>B33</f>
        <v>68700.88</v>
      </c>
      <c r="C32" s="188">
        <f t="shared" ref="C32" si="13">C33</f>
        <v>79235.509999999995</v>
      </c>
      <c r="D32" s="188">
        <f t="shared" ref="D32" si="14">D33</f>
        <v>82740</v>
      </c>
      <c r="E32" s="188">
        <f t="shared" si="12"/>
        <v>1890</v>
      </c>
      <c r="F32" s="188">
        <f>F33</f>
        <v>84630</v>
      </c>
    </row>
    <row r="33" spans="1:12" s="197" customFormat="1">
      <c r="A33" s="176" t="s">
        <v>259</v>
      </c>
      <c r="B33" s="183">
        <v>68700.88</v>
      </c>
      <c r="C33" s="182">
        <v>79235.509999999995</v>
      </c>
      <c r="D33" s="182">
        <v>82740</v>
      </c>
      <c r="E33" s="182">
        <f t="shared" si="12"/>
        <v>1890</v>
      </c>
      <c r="F33" s="210">
        <v>84630</v>
      </c>
    </row>
    <row r="34" spans="1:12" s="196" customFormat="1" ht="25.5">
      <c r="A34" s="189" t="s">
        <v>254</v>
      </c>
      <c r="B34" s="190">
        <f>B35</f>
        <v>10229.290000000001</v>
      </c>
      <c r="C34" s="190">
        <f t="shared" ref="C34" si="15">C35</f>
        <v>10219.66</v>
      </c>
      <c r="D34" s="190">
        <f t="shared" ref="D34" si="16">D35</f>
        <v>15000</v>
      </c>
      <c r="E34" s="190">
        <f t="shared" si="12"/>
        <v>1100</v>
      </c>
      <c r="F34" s="188">
        <f>F35</f>
        <v>16100</v>
      </c>
    </row>
    <row r="35" spans="1:12" s="212" customFormat="1" ht="25.5">
      <c r="A35" s="208" t="s">
        <v>260</v>
      </c>
      <c r="B35" s="206">
        <v>10229.290000000001</v>
      </c>
      <c r="C35" s="182">
        <v>10219.66</v>
      </c>
      <c r="D35" s="182">
        <v>15000</v>
      </c>
      <c r="E35" s="182">
        <f t="shared" si="12"/>
        <v>1100</v>
      </c>
      <c r="F35" s="211">
        <v>16100</v>
      </c>
    </row>
    <row r="36" spans="1:12" s="196" customFormat="1" ht="15">
      <c r="A36" s="191" t="s">
        <v>255</v>
      </c>
      <c r="B36" s="190">
        <f>SUM(B37:B38)</f>
        <v>1879505.78</v>
      </c>
      <c r="C36" s="190">
        <f t="shared" ref="C36" si="17">SUM(C37:C38)</f>
        <v>1869048.38</v>
      </c>
      <c r="D36" s="190">
        <f t="shared" ref="D36:F36" si="18">SUM(D37:D38)</f>
        <v>2056724.51</v>
      </c>
      <c r="E36" s="190">
        <f t="shared" si="12"/>
        <v>585682.38000000012</v>
      </c>
      <c r="F36" s="190">
        <f t="shared" si="18"/>
        <v>2642406.89</v>
      </c>
    </row>
    <row r="37" spans="1:12" s="197" customFormat="1">
      <c r="A37" s="176" t="s">
        <v>261</v>
      </c>
      <c r="B37" s="183">
        <v>1777474.97</v>
      </c>
      <c r="C37" s="200">
        <v>1834693.75</v>
      </c>
      <c r="D37" s="182">
        <v>2048928.51</v>
      </c>
      <c r="E37" s="182">
        <f t="shared" si="12"/>
        <v>552846.78</v>
      </c>
      <c r="F37" s="210">
        <v>2601775.29</v>
      </c>
    </row>
    <row r="38" spans="1:12" s="197" customFormat="1">
      <c r="A38" s="176" t="s">
        <v>262</v>
      </c>
      <c r="B38" s="183">
        <v>102030.81</v>
      </c>
      <c r="C38" s="182">
        <f>87443.76-53089.13</f>
        <v>34354.629999999997</v>
      </c>
      <c r="D38" s="182">
        <v>7796</v>
      </c>
      <c r="E38" s="182">
        <f t="shared" si="12"/>
        <v>32835.599999999999</v>
      </c>
      <c r="F38" s="210">
        <v>40631.599999999999</v>
      </c>
      <c r="L38" s="197" t="s">
        <v>301</v>
      </c>
    </row>
    <row r="39" spans="1:12" s="196" customFormat="1" ht="15">
      <c r="A39" s="191" t="s">
        <v>263</v>
      </c>
      <c r="B39" s="190">
        <f>B40</f>
        <v>3244.24</v>
      </c>
      <c r="C39" s="190">
        <f t="shared" ref="C39" si="19">C40</f>
        <v>2853.54</v>
      </c>
      <c r="D39" s="190">
        <f t="shared" ref="D39" si="20">D40</f>
        <v>2000</v>
      </c>
      <c r="E39" s="190">
        <f t="shared" si="12"/>
        <v>-300</v>
      </c>
      <c r="F39" s="188">
        <f>F40</f>
        <v>1700</v>
      </c>
    </row>
    <row r="40" spans="1:12" s="197" customFormat="1">
      <c r="A40" s="180" t="s">
        <v>264</v>
      </c>
      <c r="B40" s="183">
        <v>3244.24</v>
      </c>
      <c r="C40" s="182">
        <v>2853.54</v>
      </c>
      <c r="D40" s="182">
        <v>2000</v>
      </c>
      <c r="E40" s="182">
        <f t="shared" si="12"/>
        <v>-300</v>
      </c>
      <c r="F40" s="210">
        <v>1700</v>
      </c>
    </row>
    <row r="41" spans="1:12" s="196" customFormat="1" ht="15">
      <c r="A41" s="191" t="s">
        <v>266</v>
      </c>
      <c r="B41" s="190">
        <f>B42</f>
        <v>0</v>
      </c>
      <c r="C41" s="190">
        <f t="shared" ref="C41" si="21">C42</f>
        <v>53089.13</v>
      </c>
      <c r="D41" s="190">
        <f t="shared" ref="D41:F41" si="22">D42</f>
        <v>55000</v>
      </c>
      <c r="E41" s="190">
        <f t="shared" si="12"/>
        <v>0</v>
      </c>
      <c r="F41" s="190">
        <f t="shared" si="22"/>
        <v>55000</v>
      </c>
    </row>
    <row r="42" spans="1:12" s="197" customFormat="1">
      <c r="A42" s="180" t="s">
        <v>273</v>
      </c>
      <c r="B42" s="183">
        <v>0</v>
      </c>
      <c r="C42" s="182">
        <v>53089.13</v>
      </c>
      <c r="D42" s="182">
        <v>55000</v>
      </c>
      <c r="E42" s="182">
        <f t="shared" si="12"/>
        <v>0</v>
      </c>
      <c r="F42" s="210">
        <v>55000</v>
      </c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Normal="100" workbookViewId="0">
      <selection activeCell="E28" sqref="E28"/>
    </sheetView>
  </sheetViews>
  <sheetFormatPr defaultRowHeight="15"/>
  <cols>
    <col min="1" max="1" width="51" customWidth="1"/>
    <col min="2" max="3" width="26.7109375" hidden="1" customWidth="1"/>
    <col min="4" max="5" width="26.7109375" customWidth="1"/>
    <col min="6" max="6" width="24" customWidth="1"/>
    <col min="7" max="1019" width="9" customWidth="1"/>
    <col min="1020" max="1020" width="9.140625" customWidth="1"/>
  </cols>
  <sheetData>
    <row r="1" spans="1:6" ht="42" customHeight="1">
      <c r="A1" s="314" t="s">
        <v>297</v>
      </c>
      <c r="B1" s="314"/>
      <c r="C1" s="314"/>
      <c r="D1" s="314"/>
      <c r="E1" s="314"/>
      <c r="F1" s="314"/>
    </row>
    <row r="2" spans="1:6" ht="18" customHeight="1">
      <c r="A2" s="1"/>
      <c r="B2" s="1"/>
      <c r="C2" s="1"/>
      <c r="D2" s="1"/>
      <c r="E2" s="1"/>
    </row>
    <row r="3" spans="1:6" ht="15.75">
      <c r="A3" s="314" t="s">
        <v>0</v>
      </c>
      <c r="B3" s="314"/>
      <c r="C3" s="314"/>
      <c r="D3" s="314"/>
      <c r="E3" s="314"/>
      <c r="F3" s="314"/>
    </row>
    <row r="4" spans="1:6" ht="18">
      <c r="A4" s="1"/>
      <c r="B4" s="1"/>
      <c r="C4" s="1"/>
      <c r="D4" s="1"/>
      <c r="E4" s="2"/>
    </row>
    <row r="5" spans="1:6" ht="18" customHeight="1">
      <c r="A5" s="314" t="s">
        <v>10</v>
      </c>
      <c r="B5" s="314"/>
      <c r="C5" s="314"/>
      <c r="D5" s="314"/>
      <c r="E5" s="314"/>
      <c r="F5" s="314"/>
    </row>
    <row r="6" spans="1:6" ht="18">
      <c r="A6" s="1"/>
      <c r="B6" s="1"/>
      <c r="C6" s="1"/>
      <c r="D6" s="1"/>
      <c r="E6" s="2"/>
    </row>
    <row r="7" spans="1:6" ht="15.75" customHeight="1">
      <c r="A7" s="314" t="s">
        <v>123</v>
      </c>
      <c r="B7" s="314"/>
      <c r="C7" s="314"/>
      <c r="D7" s="314"/>
      <c r="E7" s="314"/>
      <c r="F7" s="314"/>
    </row>
    <row r="8" spans="1:6" ht="18">
      <c r="A8" s="1"/>
      <c r="B8" s="1"/>
      <c r="C8" s="1"/>
      <c r="D8" s="1"/>
      <c r="E8" s="2"/>
      <c r="F8" s="118" t="s">
        <v>222</v>
      </c>
    </row>
    <row r="9" spans="1:6">
      <c r="A9" s="3" t="s">
        <v>124</v>
      </c>
      <c r="B9" s="4" t="s">
        <v>221</v>
      </c>
      <c r="C9" s="4" t="s">
        <v>223</v>
      </c>
      <c r="D9" s="4" t="s">
        <v>224</v>
      </c>
      <c r="E9" s="4" t="s">
        <v>298</v>
      </c>
      <c r="F9" s="4" t="s">
        <v>294</v>
      </c>
    </row>
    <row r="10" spans="1:6" s="26" customFormat="1" ht="15.75" customHeight="1">
      <c r="A10" s="5" t="s">
        <v>125</v>
      </c>
      <c r="B10" s="6">
        <f>B11</f>
        <v>2237282.19</v>
      </c>
      <c r="C10" s="6">
        <f t="shared" ref="C10:D10" si="0">C11</f>
        <v>2196365.0666175592</v>
      </c>
      <c r="D10" s="6">
        <f t="shared" si="0"/>
        <v>2574755.63</v>
      </c>
      <c r="E10" s="6">
        <f>F10-D10</f>
        <v>637883.88000000035</v>
      </c>
      <c r="F10" s="6">
        <f>F11</f>
        <v>3212639.5100000002</v>
      </c>
    </row>
    <row r="11" spans="1:6" s="26" customFormat="1" ht="15.75" customHeight="1">
      <c r="A11" s="7" t="s">
        <v>126</v>
      </c>
      <c r="B11" s="8">
        <f>B12+B14+B16+B18</f>
        <v>2237282.19</v>
      </c>
      <c r="C11" s="8">
        <f t="shared" ref="C11:D11" si="1">C12+C14+C16+C18</f>
        <v>2196365.0666175592</v>
      </c>
      <c r="D11" s="8">
        <f t="shared" si="1"/>
        <v>2574755.63</v>
      </c>
      <c r="E11" s="8">
        <f t="shared" ref="E11:E19" si="2">F11-D11</f>
        <v>637883.88000000035</v>
      </c>
      <c r="F11" s="8">
        <f>F12+F14+F16+F18</f>
        <v>3212639.5100000002</v>
      </c>
    </row>
    <row r="12" spans="1:6" s="26" customFormat="1">
      <c r="A12" s="17" t="s">
        <v>127</v>
      </c>
      <c r="B12" s="10">
        <f>B13</f>
        <v>2092172.1</v>
      </c>
      <c r="C12" s="10">
        <f t="shared" ref="C12:D12" si="3">C13</f>
        <v>2128031.35</v>
      </c>
      <c r="D12" s="10">
        <f t="shared" si="3"/>
        <v>2486043.5099999998</v>
      </c>
      <c r="E12" s="10">
        <f t="shared" si="2"/>
        <v>612389.40000000037</v>
      </c>
      <c r="F12" s="10">
        <f>F13</f>
        <v>3098432.91</v>
      </c>
    </row>
    <row r="13" spans="1:6" hidden="1">
      <c r="A13" s="45" t="s">
        <v>128</v>
      </c>
      <c r="B13" s="12">
        <v>2092172.1</v>
      </c>
      <c r="C13" s="12">
        <v>2128031.35</v>
      </c>
      <c r="D13" s="12">
        <f>2366043.51+120000</f>
        <v>2486043.5099999998</v>
      </c>
      <c r="E13" s="12">
        <f t="shared" si="2"/>
        <v>612389.40000000037</v>
      </c>
      <c r="F13" s="12">
        <v>3098432.91</v>
      </c>
    </row>
    <row r="14" spans="1:6">
      <c r="A14" s="17" t="s">
        <v>129</v>
      </c>
      <c r="B14" s="10">
        <f>B15</f>
        <v>34997.120000000003</v>
      </c>
      <c r="C14" s="10">
        <f t="shared" ref="C14:D14" si="4">C15</f>
        <v>34354.635344083879</v>
      </c>
      <c r="D14" s="10">
        <f t="shared" si="4"/>
        <v>7796</v>
      </c>
      <c r="E14" s="10">
        <f t="shared" si="2"/>
        <v>12835.599999999999</v>
      </c>
      <c r="F14" s="10">
        <f>F15</f>
        <v>20631.599999999999</v>
      </c>
    </row>
    <row r="15" spans="1:6" hidden="1">
      <c r="A15" s="45" t="s">
        <v>130</v>
      </c>
      <c r="B15" s="12">
        <v>34997.120000000003</v>
      </c>
      <c r="C15" s="12">
        <v>34354.635344083879</v>
      </c>
      <c r="D15" s="12">
        <v>7796</v>
      </c>
      <c r="E15" s="12">
        <f t="shared" si="2"/>
        <v>12835.599999999999</v>
      </c>
      <c r="F15" s="12">
        <v>20631.599999999999</v>
      </c>
    </row>
    <row r="16" spans="1:6">
      <c r="A16" s="17" t="s">
        <v>131</v>
      </c>
      <c r="B16" s="10">
        <f>B17</f>
        <v>5356.61</v>
      </c>
      <c r="C16" s="10">
        <f t="shared" ref="C16:D16" si="5">C17</f>
        <v>4313.4912734753461</v>
      </c>
      <c r="D16" s="10">
        <f t="shared" si="5"/>
        <v>4300</v>
      </c>
      <c r="E16" s="10">
        <f t="shared" si="2"/>
        <v>-4000</v>
      </c>
      <c r="F16" s="10">
        <f>F17</f>
        <v>300</v>
      </c>
    </row>
    <row r="17" spans="1:6" hidden="1">
      <c r="A17" s="45" t="s">
        <v>132</v>
      </c>
      <c r="B17" s="12">
        <v>5356.61</v>
      </c>
      <c r="C17" s="12">
        <v>4313.4912734753461</v>
      </c>
      <c r="D17" s="12">
        <v>4300</v>
      </c>
      <c r="E17" s="12">
        <f t="shared" si="2"/>
        <v>-4000</v>
      </c>
      <c r="F17" s="12">
        <v>300</v>
      </c>
    </row>
    <row r="18" spans="1:6">
      <c r="A18" s="17" t="s">
        <v>133</v>
      </c>
      <c r="B18" s="10">
        <f>B19</f>
        <v>104756.36</v>
      </c>
      <c r="C18" s="10">
        <f t="shared" ref="C18:D18" si="6">C19</f>
        <v>29665.59</v>
      </c>
      <c r="D18" s="10">
        <f t="shared" si="6"/>
        <v>76616.12</v>
      </c>
      <c r="E18" s="10">
        <f t="shared" si="2"/>
        <v>16658.880000000005</v>
      </c>
      <c r="F18" s="10">
        <f>F19</f>
        <v>93275</v>
      </c>
    </row>
    <row r="19" spans="1:6" hidden="1">
      <c r="A19" s="45" t="s">
        <v>134</v>
      </c>
      <c r="B19" s="12">
        <v>104756.36</v>
      </c>
      <c r="C19" s="12">
        <v>29665.59</v>
      </c>
      <c r="D19" s="12">
        <f>79616+0.12-3000</f>
        <v>76616.12</v>
      </c>
      <c r="E19" s="12">
        <f t="shared" si="2"/>
        <v>16658.880000000005</v>
      </c>
      <c r="F19" s="12">
        <v>93275</v>
      </c>
    </row>
    <row r="20" spans="1:6">
      <c r="A20" s="45"/>
      <c r="B20" s="12"/>
      <c r="C20" s="12"/>
      <c r="D20" s="12"/>
      <c r="E20" s="219"/>
      <c r="F20" s="12"/>
    </row>
  </sheetData>
  <mergeCells count="4">
    <mergeCell ref="A1:F1"/>
    <mergeCell ref="A3:F3"/>
    <mergeCell ref="A5:F5"/>
    <mergeCell ref="A7:F7"/>
  </mergeCells>
  <pageMargins left="0.70000000000000007" right="0.70000000000000007" top="1.1437007874015752" bottom="1.1437007874015752" header="0.75000000000000011" footer="0.75000000000000011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28"/>
  <sheetViews>
    <sheetView zoomScaleNormal="100" workbookViewId="0">
      <selection activeCell="J8" sqref="J8"/>
    </sheetView>
  </sheetViews>
  <sheetFormatPr defaultRowHeight="15"/>
  <cols>
    <col min="1" max="1" width="7.85546875" customWidth="1"/>
    <col min="2" max="2" width="8.85546875" customWidth="1"/>
    <col min="3" max="3" width="5.7109375" customWidth="1"/>
    <col min="4" max="4" width="26.7109375" customWidth="1"/>
    <col min="5" max="6" width="26.7109375" hidden="1" customWidth="1"/>
    <col min="7" max="8" width="26.7109375" customWidth="1"/>
    <col min="9" max="9" width="26.7109375" hidden="1" customWidth="1"/>
    <col min="10" max="10" width="24" customWidth="1"/>
    <col min="11" max="60" width="9" customWidth="1"/>
    <col min="61" max="61" width="9.140625" customWidth="1"/>
  </cols>
  <sheetData>
    <row r="1" spans="1:62" ht="42" customHeight="1">
      <c r="A1" s="314" t="s">
        <v>296</v>
      </c>
      <c r="B1" s="314"/>
      <c r="C1" s="314"/>
      <c r="D1" s="314"/>
      <c r="E1" s="314"/>
      <c r="F1" s="314"/>
      <c r="G1" s="314"/>
      <c r="H1" s="314"/>
      <c r="I1" s="314"/>
      <c r="J1" s="314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</row>
    <row r="2" spans="1:62" ht="18" customHeight="1">
      <c r="A2" s="1"/>
      <c r="B2" s="1"/>
      <c r="C2" s="1"/>
      <c r="D2" s="1"/>
      <c r="E2" s="1"/>
      <c r="F2" s="1"/>
      <c r="G2" s="1"/>
      <c r="H2" s="1"/>
      <c r="I2" s="1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</row>
    <row r="3" spans="1:62" ht="15.75" customHeight="1">
      <c r="A3" s="314" t="s">
        <v>0</v>
      </c>
      <c r="B3" s="314"/>
      <c r="C3" s="314"/>
      <c r="D3" s="314"/>
      <c r="E3" s="314"/>
      <c r="F3" s="314"/>
      <c r="G3" s="314"/>
      <c r="H3" s="314"/>
      <c r="I3" s="314"/>
      <c r="J3" s="314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</row>
    <row r="4" spans="1:62" ht="18">
      <c r="A4" s="1"/>
      <c r="B4" s="1"/>
      <c r="C4" s="1"/>
      <c r="D4" s="1"/>
      <c r="E4" s="1"/>
      <c r="F4" s="1"/>
      <c r="G4" s="1"/>
      <c r="H4" s="2"/>
      <c r="I4" s="2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</row>
    <row r="5" spans="1:62" ht="18" customHeight="1">
      <c r="A5" s="314" t="s">
        <v>135</v>
      </c>
      <c r="B5" s="314"/>
      <c r="C5" s="314"/>
      <c r="D5" s="314"/>
      <c r="E5" s="314"/>
      <c r="F5" s="314"/>
      <c r="G5" s="314"/>
      <c r="H5" s="314"/>
      <c r="I5" s="314"/>
      <c r="J5" s="314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</row>
    <row r="6" spans="1:62" ht="18">
      <c r="A6" s="1"/>
      <c r="B6" s="1"/>
      <c r="C6" s="1"/>
      <c r="D6" s="1"/>
      <c r="E6" s="1"/>
      <c r="F6" s="1"/>
      <c r="G6" s="1"/>
      <c r="H6" s="2"/>
      <c r="I6" s="2"/>
      <c r="J6" s="118" t="s">
        <v>222</v>
      </c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</row>
    <row r="7" spans="1:62" ht="25.5">
      <c r="A7" s="3" t="s">
        <v>11</v>
      </c>
      <c r="B7" s="4" t="s">
        <v>12</v>
      </c>
      <c r="C7" s="4" t="s">
        <v>15</v>
      </c>
      <c r="D7" s="4" t="s">
        <v>136</v>
      </c>
      <c r="E7" s="4" t="s">
        <v>221</v>
      </c>
      <c r="F7" s="3" t="s">
        <v>225</v>
      </c>
      <c r="G7" s="3" t="s">
        <v>224</v>
      </c>
      <c r="H7" s="3" t="s">
        <v>286</v>
      </c>
      <c r="I7" s="3" t="s">
        <v>2</v>
      </c>
      <c r="J7" s="46" t="s">
        <v>294</v>
      </c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</row>
    <row r="8" spans="1:62" ht="25.5">
      <c r="A8" s="5">
        <v>8</v>
      </c>
      <c r="B8" s="5"/>
      <c r="C8" s="5"/>
      <c r="D8" s="5" t="s">
        <v>137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00"/>
      <c r="BJ8" s="100"/>
    </row>
    <row r="9" spans="1:62">
      <c r="A9" s="7"/>
      <c r="B9" s="48">
        <v>84</v>
      </c>
      <c r="C9" s="48"/>
      <c r="D9" s="48" t="s">
        <v>138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00"/>
      <c r="BJ9" s="100"/>
    </row>
    <row r="10" spans="1:62" ht="25.5">
      <c r="A10" s="38"/>
      <c r="B10" s="38"/>
      <c r="C10" s="15" t="s">
        <v>139</v>
      </c>
      <c r="D10" s="21" t="s">
        <v>140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00"/>
      <c r="BJ10" s="100"/>
    </row>
    <row r="11" spans="1:62" ht="25.5">
      <c r="A11" s="40">
        <v>5</v>
      </c>
      <c r="B11" s="41"/>
      <c r="C11" s="41"/>
      <c r="D11" s="42" t="s">
        <v>141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00"/>
      <c r="BJ11" s="100"/>
    </row>
    <row r="12" spans="1:62" ht="25.5">
      <c r="A12" s="48"/>
      <c r="B12" s="48">
        <v>54</v>
      </c>
      <c r="C12" s="48"/>
      <c r="D12" s="51" t="s">
        <v>142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00"/>
      <c r="BJ12" s="100"/>
    </row>
    <row r="13" spans="1:62">
      <c r="A13" s="29"/>
      <c r="B13" s="29"/>
      <c r="C13" s="15" t="s">
        <v>46</v>
      </c>
      <c r="D13" s="15" t="s">
        <v>47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00"/>
      <c r="BJ13" s="100"/>
    </row>
    <row r="14" spans="1:62">
      <c r="A14" s="29"/>
      <c r="B14" s="29"/>
      <c r="C14" s="15" t="s">
        <v>143</v>
      </c>
      <c r="D14" s="15" t="s">
        <v>31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00"/>
      <c r="BJ14" s="100"/>
    </row>
    <row r="15" spans="1:62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</row>
    <row r="16" spans="1:62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</row>
    <row r="17" spans="1:62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</row>
    <row r="18" spans="1:62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</row>
    <row r="19" spans="1:62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</row>
    <row r="20" spans="1:62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</row>
    <row r="21" spans="1:62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</row>
    <row r="22" spans="1:62">
      <c r="A22" s="100"/>
      <c r="B22" s="100"/>
      <c r="C22" s="100"/>
      <c r="D22" s="100"/>
      <c r="E22" s="100"/>
      <c r="F22" s="100"/>
      <c r="G22" s="100"/>
      <c r="H22" s="100"/>
      <c r="I22" s="115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</row>
    <row r="23" spans="1:62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</row>
    <row r="24" spans="1:62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</row>
    <row r="25" spans="1:62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</row>
    <row r="26" spans="1:62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</row>
    <row r="27" spans="1:62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</row>
    <row r="28" spans="1:62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</row>
    <row r="29" spans="1:62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</row>
    <row r="30" spans="1:62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</row>
    <row r="31" spans="1:62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</row>
    <row r="32" spans="1:62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</row>
    <row r="33" spans="1:54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</row>
    <row r="34" spans="1:54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</row>
    <row r="35" spans="1:54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</row>
    <row r="36" spans="1:54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</row>
    <row r="37" spans="1:54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</row>
    <row r="38" spans="1:5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</row>
    <row r="39" spans="1:54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</row>
    <row r="40" spans="1:54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</row>
    <row r="41" spans="1:54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</row>
    <row r="42" spans="1:5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</row>
    <row r="43" spans="1:54">
      <c r="A43" s="100"/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</row>
    <row r="44" spans="1:54">
      <c r="A44" s="100"/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</row>
    <row r="45" spans="1:54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</row>
    <row r="46" spans="1:54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</row>
    <row r="47" spans="1:54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</row>
    <row r="48" spans="1:54">
      <c r="A48" s="100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</row>
    <row r="49" spans="1:54">
      <c r="A49" s="100"/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</row>
    <row r="50" spans="1:54">
      <c r="A50" s="100"/>
      <c r="B50" s="100"/>
      <c r="C50" s="100"/>
      <c r="D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</row>
    <row r="51" spans="1:54">
      <c r="A51" s="100"/>
      <c r="B51" s="100"/>
      <c r="C51" s="100"/>
      <c r="D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</row>
    <row r="52" spans="1:54">
      <c r="A52" s="100"/>
      <c r="B52" s="100"/>
      <c r="C52" s="100"/>
      <c r="D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</row>
    <row r="53" spans="1:54">
      <c r="A53" s="100"/>
      <c r="B53" s="100"/>
      <c r="C53" s="100"/>
      <c r="D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</row>
    <row r="54" spans="1:54">
      <c r="A54" s="100"/>
      <c r="B54" s="100"/>
      <c r="C54" s="100"/>
      <c r="D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</row>
    <row r="55" spans="1:54">
      <c r="A55" s="100"/>
      <c r="B55" s="100"/>
      <c r="C55" s="100"/>
      <c r="D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</row>
    <row r="56" spans="1:54">
      <c r="A56" s="100"/>
      <c r="B56" s="100"/>
      <c r="C56" s="100"/>
      <c r="D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</row>
    <row r="57" spans="1:54">
      <c r="A57" s="100"/>
      <c r="B57" s="100"/>
      <c r="C57" s="100"/>
      <c r="D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</row>
    <row r="58" spans="1:54">
      <c r="A58" s="100"/>
      <c r="B58" s="100"/>
      <c r="C58" s="100"/>
      <c r="D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</row>
    <row r="59" spans="1:54">
      <c r="A59" s="100"/>
      <c r="B59" s="100"/>
      <c r="C59" s="100"/>
      <c r="D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</row>
    <row r="60" spans="1:54">
      <c r="A60" s="100"/>
      <c r="B60" s="100"/>
      <c r="C60" s="100"/>
      <c r="D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</row>
    <row r="61" spans="1:54">
      <c r="A61" s="100"/>
      <c r="B61" s="100"/>
      <c r="C61" s="100"/>
      <c r="D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</row>
    <row r="62" spans="1:54">
      <c r="A62" s="100"/>
      <c r="B62" s="100"/>
      <c r="C62" s="100"/>
      <c r="D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</row>
    <row r="63" spans="1:54">
      <c r="A63" s="100"/>
      <c r="B63" s="100"/>
      <c r="C63" s="100"/>
      <c r="D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</row>
    <row r="64" spans="1:54">
      <c r="A64" s="100"/>
      <c r="B64" s="100"/>
      <c r="C64" s="100"/>
      <c r="D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</row>
    <row r="65" spans="1:54">
      <c r="A65" s="100"/>
      <c r="B65" s="100"/>
      <c r="C65" s="100"/>
      <c r="D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</row>
    <row r="66" spans="1:54">
      <c r="A66" s="100"/>
      <c r="B66" s="100"/>
      <c r="C66" s="100"/>
      <c r="D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</row>
    <row r="67" spans="1:54">
      <c r="A67" s="100"/>
      <c r="B67" s="100"/>
      <c r="C67" s="100"/>
      <c r="D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</row>
    <row r="68" spans="1:54">
      <c r="A68" s="100"/>
      <c r="B68" s="100"/>
      <c r="C68" s="100"/>
      <c r="D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</row>
    <row r="69" spans="1:54">
      <c r="A69" s="100"/>
      <c r="B69" s="100"/>
      <c r="C69" s="100"/>
      <c r="D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</row>
    <row r="70" spans="1:54">
      <c r="A70" s="100"/>
      <c r="B70" s="100"/>
      <c r="C70" s="100"/>
      <c r="D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</row>
    <row r="71" spans="1:54">
      <c r="A71" s="100"/>
      <c r="B71" s="100"/>
      <c r="C71" s="100"/>
      <c r="D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</row>
    <row r="72" spans="1:54">
      <c r="A72" s="100"/>
      <c r="B72" s="100"/>
      <c r="C72" s="100"/>
      <c r="D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</row>
    <row r="73" spans="1:54">
      <c r="A73" s="100"/>
      <c r="B73" s="100"/>
      <c r="C73" s="100"/>
      <c r="D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</row>
    <row r="74" spans="1:54">
      <c r="A74" s="100"/>
      <c r="B74" s="100"/>
      <c r="C74" s="100"/>
      <c r="D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</row>
    <row r="75" spans="1:54">
      <c r="A75" s="100"/>
      <c r="B75" s="100"/>
      <c r="C75" s="100"/>
      <c r="D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</row>
    <row r="76" spans="1:54">
      <c r="A76" s="100"/>
      <c r="B76" s="100"/>
      <c r="C76" s="100"/>
      <c r="D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</row>
    <row r="77" spans="1:54">
      <c r="A77" s="100"/>
      <c r="B77" s="100"/>
      <c r="C77" s="100"/>
      <c r="D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</row>
    <row r="78" spans="1:54">
      <c r="A78" s="100"/>
      <c r="B78" s="100"/>
      <c r="C78" s="100"/>
      <c r="D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</row>
    <row r="79" spans="1:54">
      <c r="A79" s="100"/>
      <c r="B79" s="100"/>
      <c r="C79" s="100"/>
      <c r="D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</row>
    <row r="80" spans="1:54">
      <c r="A80" s="100"/>
      <c r="B80" s="100"/>
      <c r="C80" s="100"/>
      <c r="D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</row>
    <row r="81" spans="1:54">
      <c r="A81" s="100"/>
      <c r="B81" s="100"/>
      <c r="C81" s="100"/>
      <c r="D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</row>
    <row r="82" spans="1:54">
      <c r="A82" s="100"/>
      <c r="B82" s="100"/>
      <c r="C82" s="100"/>
      <c r="D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</row>
    <row r="83" spans="1:54">
      <c r="A83" s="100"/>
      <c r="B83" s="100"/>
      <c r="C83" s="100"/>
      <c r="D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</row>
    <row r="84" spans="1:54">
      <c r="A84" s="100"/>
      <c r="B84" s="100"/>
      <c r="C84" s="100"/>
      <c r="D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</row>
    <row r="85" spans="1:54">
      <c r="A85" s="100"/>
      <c r="B85" s="100"/>
      <c r="C85" s="100"/>
      <c r="D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  <c r="AV85" s="100"/>
      <c r="AW85" s="100"/>
      <c r="AX85" s="100"/>
      <c r="AY85" s="100"/>
      <c r="AZ85" s="100"/>
      <c r="BA85" s="100"/>
      <c r="BB85" s="100"/>
    </row>
    <row r="86" spans="1:54">
      <c r="A86" s="100"/>
      <c r="B86" s="100"/>
      <c r="C86" s="100"/>
      <c r="D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</row>
    <row r="87" spans="1:54">
      <c r="A87" s="100"/>
      <c r="B87" s="100"/>
      <c r="C87" s="100"/>
      <c r="D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  <c r="AE87" s="100"/>
      <c r="AF87" s="100"/>
      <c r="AG87" s="100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</row>
    <row r="88" spans="1:54">
      <c r="A88" s="100"/>
      <c r="B88" s="100"/>
      <c r="C88" s="100"/>
      <c r="D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</row>
    <row r="89" spans="1:54">
      <c r="A89" s="100"/>
      <c r="B89" s="100"/>
      <c r="C89" s="100"/>
      <c r="D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0"/>
      <c r="BA89" s="100"/>
      <c r="BB89" s="100"/>
    </row>
    <row r="90" spans="1:54">
      <c r="A90" s="100"/>
      <c r="B90" s="100"/>
      <c r="C90" s="100"/>
      <c r="D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</row>
    <row r="91" spans="1:54">
      <c r="A91" s="100"/>
      <c r="B91" s="100"/>
      <c r="C91" s="100"/>
      <c r="D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</row>
    <row r="92" spans="1:54">
      <c r="A92" s="100"/>
      <c r="B92" s="100"/>
      <c r="C92" s="100"/>
      <c r="D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</row>
    <row r="93" spans="1:54">
      <c r="A93" s="100"/>
      <c r="B93" s="100"/>
      <c r="C93" s="100"/>
      <c r="D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</row>
    <row r="94" spans="1:54">
      <c r="A94" s="100"/>
      <c r="B94" s="100"/>
      <c r="C94" s="100"/>
      <c r="D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</row>
    <row r="95" spans="1:54">
      <c r="A95" s="100"/>
      <c r="B95" s="100"/>
      <c r="C95" s="100"/>
      <c r="D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</row>
    <row r="96" spans="1:54">
      <c r="A96" s="100"/>
      <c r="B96" s="100"/>
      <c r="C96" s="100"/>
      <c r="D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</row>
    <row r="97" spans="1:54">
      <c r="A97" s="100"/>
      <c r="B97" s="100"/>
      <c r="C97" s="100"/>
      <c r="D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</row>
    <row r="98" spans="1:54">
      <c r="A98" s="100"/>
      <c r="B98" s="100"/>
      <c r="C98" s="100"/>
      <c r="D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</row>
    <row r="99" spans="1:54">
      <c r="A99" s="100"/>
      <c r="B99" s="100"/>
      <c r="C99" s="100"/>
      <c r="D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</row>
    <row r="100" spans="1:54">
      <c r="A100" s="100"/>
      <c r="B100" s="100"/>
      <c r="C100" s="100"/>
      <c r="D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/>
      <c r="AW100" s="100"/>
      <c r="AX100" s="100"/>
      <c r="AY100" s="100"/>
      <c r="AZ100" s="100"/>
      <c r="BA100" s="100"/>
      <c r="BB100" s="100"/>
    </row>
    <row r="101" spans="1:54">
      <c r="A101" s="100"/>
      <c r="B101" s="100"/>
      <c r="C101" s="100"/>
      <c r="D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0"/>
      <c r="BA101" s="100"/>
      <c r="BB101" s="100"/>
    </row>
    <row r="102" spans="1:54">
      <c r="A102" s="100"/>
      <c r="B102" s="100"/>
      <c r="C102" s="100"/>
      <c r="D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  <c r="AV102" s="100"/>
      <c r="AW102" s="100"/>
      <c r="AX102" s="100"/>
      <c r="AY102" s="100"/>
      <c r="AZ102" s="100"/>
      <c r="BA102" s="100"/>
      <c r="BB102" s="100"/>
    </row>
    <row r="103" spans="1:54">
      <c r="A103" s="100"/>
      <c r="B103" s="100"/>
      <c r="C103" s="100"/>
      <c r="D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  <c r="AV103" s="100"/>
      <c r="AW103" s="100"/>
      <c r="AX103" s="100"/>
      <c r="AY103" s="100"/>
      <c r="AZ103" s="100"/>
      <c r="BA103" s="100"/>
      <c r="BB103" s="100"/>
    </row>
    <row r="104" spans="1:54">
      <c r="A104" s="100"/>
      <c r="B104" s="100"/>
      <c r="C104" s="100"/>
      <c r="D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0"/>
      <c r="BA104" s="100"/>
      <c r="BB104" s="100"/>
    </row>
    <row r="105" spans="1:54">
      <c r="A105" s="100"/>
      <c r="B105" s="100"/>
      <c r="C105" s="100"/>
      <c r="D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  <c r="AV105" s="100"/>
      <c r="AW105" s="100"/>
      <c r="AX105" s="100"/>
      <c r="AY105" s="100"/>
      <c r="AZ105" s="100"/>
      <c r="BA105" s="100"/>
      <c r="BB105" s="100"/>
    </row>
    <row r="106" spans="1:54">
      <c r="A106" s="100"/>
      <c r="B106" s="100"/>
      <c r="C106" s="100"/>
      <c r="D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  <c r="AV106" s="100"/>
      <c r="AW106" s="100"/>
      <c r="AX106" s="100"/>
      <c r="AY106" s="100"/>
      <c r="AZ106" s="100"/>
      <c r="BA106" s="100"/>
      <c r="BB106" s="100"/>
    </row>
    <row r="107" spans="1:54">
      <c r="A107" s="100"/>
      <c r="B107" s="100"/>
      <c r="C107" s="100"/>
      <c r="D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0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</row>
    <row r="108" spans="1:54">
      <c r="A108" s="100"/>
      <c r="B108" s="100"/>
      <c r="C108" s="100"/>
      <c r="D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</row>
    <row r="109" spans="1:54">
      <c r="A109" s="100"/>
      <c r="B109" s="100"/>
      <c r="C109" s="100"/>
      <c r="D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</row>
    <row r="110" spans="1:54">
      <c r="A110" s="100"/>
      <c r="B110" s="100"/>
      <c r="C110" s="100"/>
      <c r="D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</row>
    <row r="111" spans="1:54">
      <c r="A111" s="100"/>
      <c r="B111" s="100"/>
      <c r="C111" s="100"/>
      <c r="D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  <c r="AE111" s="100"/>
      <c r="AF111" s="100"/>
      <c r="AG111" s="100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00"/>
      <c r="BA111" s="100"/>
      <c r="BB111" s="100"/>
    </row>
    <row r="112" spans="1:54">
      <c r="A112" s="100"/>
      <c r="B112" s="100"/>
      <c r="C112" s="100"/>
      <c r="D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100"/>
      <c r="AG112" s="100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  <c r="AV112" s="100"/>
      <c r="AW112" s="100"/>
      <c r="AX112" s="100"/>
      <c r="AY112" s="100"/>
      <c r="AZ112" s="100"/>
      <c r="BA112" s="100"/>
      <c r="BB112" s="100"/>
    </row>
    <row r="113" spans="1:54">
      <c r="A113" s="100"/>
      <c r="B113" s="100"/>
      <c r="C113" s="100"/>
      <c r="D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  <c r="AV113" s="100"/>
      <c r="AW113" s="100"/>
      <c r="AX113" s="100"/>
      <c r="AY113" s="100"/>
      <c r="AZ113" s="100"/>
      <c r="BA113" s="100"/>
      <c r="BB113" s="100"/>
    </row>
    <row r="114" spans="1:54">
      <c r="A114" s="100"/>
      <c r="B114" s="100"/>
      <c r="C114" s="100"/>
      <c r="D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  <c r="AE114" s="100"/>
      <c r="AF114" s="100"/>
      <c r="AG114" s="100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00"/>
      <c r="BA114" s="100"/>
      <c r="BB114" s="100"/>
    </row>
    <row r="115" spans="1:54">
      <c r="A115" s="100"/>
      <c r="B115" s="100"/>
      <c r="C115" s="100"/>
      <c r="D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</row>
    <row r="116" spans="1:54">
      <c r="A116" s="100"/>
      <c r="B116" s="100"/>
      <c r="C116" s="100"/>
      <c r="D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  <c r="AE116" s="100"/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  <c r="AV116" s="100"/>
      <c r="AW116" s="100"/>
      <c r="AX116" s="100"/>
      <c r="AY116" s="100"/>
      <c r="AZ116" s="100"/>
      <c r="BA116" s="100"/>
      <c r="BB116" s="100"/>
    </row>
    <row r="117" spans="1:54">
      <c r="A117" s="100"/>
      <c r="B117" s="100"/>
      <c r="C117" s="100"/>
      <c r="D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</row>
    <row r="118" spans="1:54">
      <c r="A118" s="100"/>
      <c r="B118" s="100"/>
      <c r="C118" s="100"/>
      <c r="D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</row>
    <row r="119" spans="1:54">
      <c r="A119" s="100"/>
      <c r="B119" s="100"/>
      <c r="C119" s="100"/>
      <c r="D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</row>
    <row r="120" spans="1:54">
      <c r="A120" s="100"/>
      <c r="B120" s="100"/>
      <c r="C120" s="100"/>
      <c r="D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  <c r="AV120" s="100"/>
      <c r="AW120" s="100"/>
      <c r="AX120" s="100"/>
      <c r="AY120" s="100"/>
      <c r="AZ120" s="100"/>
      <c r="BA120" s="100"/>
      <c r="BB120" s="100"/>
    </row>
    <row r="121" spans="1:54"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</row>
    <row r="122" spans="1:54"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</row>
    <row r="123" spans="1:54"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</row>
    <row r="124" spans="1:54"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</row>
    <row r="125" spans="1:54"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</row>
    <row r="126" spans="1:54"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100"/>
      <c r="AW126" s="100"/>
      <c r="AX126" s="100"/>
      <c r="AY126" s="100"/>
      <c r="AZ126" s="100"/>
      <c r="BA126" s="100"/>
      <c r="BB126" s="100"/>
    </row>
    <row r="127" spans="1:54"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100"/>
      <c r="AW127" s="100"/>
      <c r="AX127" s="100"/>
      <c r="AY127" s="100"/>
      <c r="AZ127" s="100"/>
      <c r="BA127" s="100"/>
      <c r="BB127" s="100"/>
    </row>
    <row r="128" spans="1:54"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100"/>
      <c r="AW128" s="100"/>
      <c r="AX128" s="100"/>
      <c r="AY128" s="100"/>
      <c r="AZ128" s="100"/>
      <c r="BA128" s="100"/>
      <c r="BB128" s="100"/>
    </row>
  </sheetData>
  <mergeCells count="3">
    <mergeCell ref="A1:J1"/>
    <mergeCell ref="A3:J3"/>
    <mergeCell ref="A5:J5"/>
  </mergeCells>
  <pageMargins left="0.70000000000000007" right="0.70000000000000007" top="1.1437007874015752" bottom="1.1437007874015752" header="0.75000000000000011" footer="0.75000000000000011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F8" sqref="F8"/>
    </sheetView>
  </sheetViews>
  <sheetFormatPr defaultColWidth="8.85546875" defaultRowHeight="15"/>
  <cols>
    <col min="1" max="1" width="25.28515625" style="170" customWidth="1"/>
    <col min="2" max="3" width="25.28515625" style="170" hidden="1" customWidth="1"/>
    <col min="4" max="6" width="25.28515625" style="170" customWidth="1"/>
    <col min="7" max="16384" width="8.85546875" style="170"/>
  </cols>
  <sheetData>
    <row r="1" spans="1:6" ht="42" customHeight="1">
      <c r="A1" s="316" t="s">
        <v>299</v>
      </c>
      <c r="B1" s="316"/>
      <c r="C1" s="316"/>
      <c r="D1" s="316"/>
      <c r="E1" s="316"/>
      <c r="F1" s="316"/>
    </row>
    <row r="2" spans="1:6" ht="18" customHeight="1">
      <c r="A2" s="171"/>
      <c r="B2" s="171"/>
      <c r="C2" s="171"/>
      <c r="D2" s="171"/>
      <c r="E2" s="171"/>
      <c r="F2" s="171"/>
    </row>
    <row r="3" spans="1:6" ht="15.75" customHeight="1">
      <c r="A3" s="316" t="s">
        <v>0</v>
      </c>
      <c r="B3" s="316"/>
      <c r="C3" s="316"/>
      <c r="D3" s="316"/>
      <c r="E3" s="316"/>
      <c r="F3" s="316"/>
    </row>
    <row r="4" spans="1:6" ht="18">
      <c r="A4" s="171"/>
      <c r="B4" s="171"/>
      <c r="C4" s="171"/>
      <c r="D4" s="171"/>
      <c r="E4" s="172"/>
      <c r="F4" s="172"/>
    </row>
    <row r="5" spans="1:6" ht="18" customHeight="1">
      <c r="A5" s="316" t="s">
        <v>271</v>
      </c>
      <c r="B5" s="316"/>
      <c r="C5" s="316"/>
      <c r="D5" s="316"/>
      <c r="E5" s="316"/>
      <c r="F5" s="316"/>
    </row>
    <row r="6" spans="1:6" ht="18">
      <c r="A6" s="171"/>
      <c r="B6" s="171"/>
      <c r="C6" s="171"/>
      <c r="D6" s="171"/>
      <c r="E6" s="172"/>
      <c r="F6" s="172"/>
    </row>
    <row r="7" spans="1:6">
      <c r="A7" s="174" t="s">
        <v>251</v>
      </c>
      <c r="B7" s="174" t="s">
        <v>226</v>
      </c>
      <c r="C7" s="173" t="s">
        <v>225</v>
      </c>
      <c r="D7" s="173" t="s">
        <v>227</v>
      </c>
      <c r="E7" s="173" t="s">
        <v>286</v>
      </c>
      <c r="F7" s="173" t="s">
        <v>294</v>
      </c>
    </row>
    <row r="8" spans="1:6">
      <c r="A8" s="178" t="s">
        <v>270</v>
      </c>
      <c r="B8" s="179"/>
      <c r="C8" s="177"/>
      <c r="D8" s="177"/>
      <c r="E8" s="177"/>
      <c r="F8" s="177"/>
    </row>
    <row r="9" spans="1:6" ht="25.5">
      <c r="A9" s="178" t="s">
        <v>269</v>
      </c>
      <c r="B9" s="179"/>
      <c r="C9" s="177"/>
      <c r="D9" s="177"/>
      <c r="E9" s="177"/>
      <c r="F9" s="177"/>
    </row>
    <row r="10" spans="1:6" ht="25.5">
      <c r="A10" s="180" t="s">
        <v>268</v>
      </c>
      <c r="B10" s="179"/>
      <c r="C10" s="177"/>
      <c r="D10" s="177"/>
      <c r="E10" s="177"/>
      <c r="F10" s="177"/>
    </row>
    <row r="11" spans="1:6">
      <c r="A11" s="180"/>
      <c r="B11" s="179"/>
      <c r="C11" s="177"/>
      <c r="D11" s="177"/>
      <c r="E11" s="177"/>
      <c r="F11" s="177"/>
    </row>
    <row r="12" spans="1:6">
      <c r="A12" s="178" t="s">
        <v>267</v>
      </c>
      <c r="B12" s="179"/>
      <c r="C12" s="177"/>
      <c r="D12" s="177"/>
      <c r="E12" s="177"/>
      <c r="F12" s="177"/>
    </row>
    <row r="13" spans="1:6">
      <c r="A13" s="175" t="s">
        <v>252</v>
      </c>
      <c r="B13" s="179"/>
      <c r="C13" s="177"/>
      <c r="D13" s="177"/>
      <c r="E13" s="177"/>
      <c r="F13" s="177"/>
    </row>
    <row r="14" spans="1:6">
      <c r="A14" s="176" t="s">
        <v>253</v>
      </c>
      <c r="B14" s="179"/>
      <c r="C14" s="177"/>
      <c r="D14" s="177"/>
      <c r="E14" s="177"/>
      <c r="F14" s="181"/>
    </row>
    <row r="15" spans="1:6">
      <c r="A15" s="175" t="s">
        <v>257</v>
      </c>
      <c r="B15" s="179"/>
      <c r="C15" s="177"/>
      <c r="D15" s="177"/>
      <c r="E15" s="177"/>
      <c r="F15" s="181"/>
    </row>
    <row r="16" spans="1:6">
      <c r="A16" s="176" t="s">
        <v>258</v>
      </c>
      <c r="B16" s="179"/>
      <c r="C16" s="177"/>
      <c r="D16" s="177"/>
      <c r="E16" s="177"/>
      <c r="F16" s="181"/>
    </row>
  </sheetData>
  <mergeCells count="3">
    <mergeCell ref="A1:F1"/>
    <mergeCell ref="A3:F3"/>
    <mergeCell ref="A5:F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500"/>
  <sheetViews>
    <sheetView tabSelected="1" zoomScaleNormal="100" workbookViewId="0">
      <selection activeCell="N412" sqref="N412"/>
    </sheetView>
  </sheetViews>
  <sheetFormatPr defaultRowHeight="15"/>
  <cols>
    <col min="1" max="1" width="7.85546875" customWidth="1"/>
    <col min="2" max="2" width="8.85546875" customWidth="1"/>
    <col min="3" max="3" width="9.140625" customWidth="1"/>
    <col min="4" max="4" width="31.7109375" customWidth="1"/>
    <col min="5" max="5" width="26.7109375" hidden="1" customWidth="1"/>
    <col min="6" max="6" width="26.7109375" style="122" hidden="1" customWidth="1"/>
    <col min="7" max="9" width="26.7109375" customWidth="1"/>
    <col min="10" max="11" width="13.42578125" customWidth="1"/>
    <col min="12" max="1016" width="9" customWidth="1"/>
    <col min="1017" max="1017" width="9.140625" customWidth="1"/>
  </cols>
  <sheetData>
    <row r="1" spans="1:56" ht="42" customHeight="1">
      <c r="A1" s="314" t="s">
        <v>296</v>
      </c>
      <c r="B1" s="314"/>
      <c r="C1" s="314"/>
      <c r="D1" s="314"/>
      <c r="E1" s="314"/>
      <c r="F1" s="314"/>
      <c r="G1" s="314"/>
      <c r="H1" s="314"/>
      <c r="I1" s="314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</row>
    <row r="2" spans="1:56" ht="18">
      <c r="A2" s="1"/>
      <c r="B2" s="1"/>
      <c r="C2" s="1"/>
      <c r="D2" s="1"/>
      <c r="E2" s="1"/>
      <c r="F2" s="120"/>
      <c r="G2" s="1"/>
      <c r="H2" s="52"/>
      <c r="I2" s="2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</row>
    <row r="3" spans="1:56" ht="18" customHeight="1">
      <c r="A3" s="314" t="s">
        <v>144</v>
      </c>
      <c r="B3" s="314"/>
      <c r="C3" s="314"/>
      <c r="D3" s="314"/>
      <c r="E3" s="314"/>
      <c r="F3" s="314"/>
      <c r="G3" s="314"/>
      <c r="H3" s="314"/>
      <c r="I3" s="314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</row>
    <row r="4" spans="1:56" ht="18">
      <c r="A4" s="1"/>
      <c r="B4" s="1"/>
      <c r="C4" s="1"/>
      <c r="D4" s="1"/>
      <c r="E4" s="1"/>
      <c r="F4" s="120"/>
      <c r="G4" s="1"/>
      <c r="H4" s="2"/>
      <c r="I4" s="119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</row>
    <row r="5" spans="1:56">
      <c r="A5" s="334" t="s">
        <v>145</v>
      </c>
      <c r="B5" s="334"/>
      <c r="C5" s="334"/>
      <c r="D5" s="4" t="s">
        <v>136</v>
      </c>
      <c r="E5" s="4" t="s">
        <v>226</v>
      </c>
      <c r="F5" s="121" t="s">
        <v>223</v>
      </c>
      <c r="G5" s="3" t="s">
        <v>227</v>
      </c>
      <c r="H5" s="217" t="s">
        <v>286</v>
      </c>
      <c r="I5" s="116" t="s">
        <v>287</v>
      </c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</row>
    <row r="6" spans="1:56" ht="63.75">
      <c r="A6" s="321" t="s">
        <v>146</v>
      </c>
      <c r="B6" s="321"/>
      <c r="C6" s="321"/>
      <c r="D6" s="53" t="s">
        <v>147</v>
      </c>
      <c r="E6" s="54">
        <f>E7+E40</f>
        <v>184158.37000000002</v>
      </c>
      <c r="F6" s="54">
        <f t="shared" ref="F6:G6" si="0">F7+F40</f>
        <v>155571.31977835292</v>
      </c>
      <c r="G6" s="54">
        <f t="shared" si="0"/>
        <v>163010</v>
      </c>
      <c r="H6" s="54">
        <f>I6-G6</f>
        <v>8549</v>
      </c>
      <c r="I6" s="54">
        <f t="shared" ref="I6" si="1">I7+I40</f>
        <v>171559</v>
      </c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</row>
    <row r="7" spans="1:56">
      <c r="A7" s="320" t="s">
        <v>148</v>
      </c>
      <c r="B7" s="320"/>
      <c r="C7" s="320"/>
      <c r="D7" s="55" t="s">
        <v>52</v>
      </c>
      <c r="E7" s="56">
        <f>E9</f>
        <v>170289.43000000002</v>
      </c>
      <c r="F7" s="56">
        <f t="shared" ref="F7:G7" si="2">F9</f>
        <v>141702.39299223572</v>
      </c>
      <c r="G7" s="56">
        <f t="shared" si="2"/>
        <v>148714</v>
      </c>
      <c r="H7" s="56">
        <f t="shared" ref="H7:H70" si="3">I7-G7</f>
        <v>8381</v>
      </c>
      <c r="I7" s="56">
        <f t="shared" ref="I7" si="4">I9</f>
        <v>157095</v>
      </c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</row>
    <row r="8" spans="1:56">
      <c r="A8" s="319" t="s">
        <v>149</v>
      </c>
      <c r="B8" s="319"/>
      <c r="C8" s="319"/>
      <c r="D8" s="57" t="s">
        <v>47</v>
      </c>
      <c r="E8" s="14">
        <f>E7</f>
        <v>170289.43000000002</v>
      </c>
      <c r="F8" s="14">
        <f t="shared" ref="F8:G8" si="5">F7</f>
        <v>141702.39299223572</v>
      </c>
      <c r="G8" s="14">
        <f t="shared" si="5"/>
        <v>148714</v>
      </c>
      <c r="H8" s="14">
        <f t="shared" si="3"/>
        <v>8381</v>
      </c>
      <c r="I8" s="14">
        <f t="shared" ref="I8" si="6">I7</f>
        <v>157095</v>
      </c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</row>
    <row r="9" spans="1:56">
      <c r="A9" s="331">
        <v>3</v>
      </c>
      <c r="B9" s="331"/>
      <c r="C9" s="331"/>
      <c r="D9" s="58" t="s">
        <v>52</v>
      </c>
      <c r="E9" s="6">
        <f>E10+E37</f>
        <v>170289.43000000002</v>
      </c>
      <c r="F9" s="6">
        <f t="shared" ref="F9:G9" si="7">F10+F37</f>
        <v>141702.39299223572</v>
      </c>
      <c r="G9" s="6">
        <f t="shared" si="7"/>
        <v>148714</v>
      </c>
      <c r="H9" s="6">
        <f t="shared" si="3"/>
        <v>8381</v>
      </c>
      <c r="I9" s="6">
        <f t="shared" ref="I9" si="8">I10+I37</f>
        <v>157095</v>
      </c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</row>
    <row r="10" spans="1:56" s="100" customFormat="1">
      <c r="A10" s="332">
        <v>32</v>
      </c>
      <c r="B10" s="332"/>
      <c r="C10" s="332"/>
      <c r="D10" s="236" t="s">
        <v>62</v>
      </c>
      <c r="E10" s="221">
        <f>E11+E16+E22+E31</f>
        <v>168895.84000000003</v>
      </c>
      <c r="F10" s="221">
        <f t="shared" ref="F10:G10" si="9">F11+F16+F22+F31</f>
        <v>140242.44209967484</v>
      </c>
      <c r="G10" s="221">
        <f t="shared" si="9"/>
        <v>147264</v>
      </c>
      <c r="H10" s="221">
        <f t="shared" si="3"/>
        <v>8281</v>
      </c>
      <c r="I10" s="221">
        <f t="shared" ref="I10" si="10">I11+I16+I22+I31</f>
        <v>155545</v>
      </c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</row>
    <row r="11" spans="1:56" s="100" customFormat="1" hidden="1">
      <c r="A11" s="262">
        <v>321</v>
      </c>
      <c r="B11" s="263"/>
      <c r="C11" s="264"/>
      <c r="D11" s="233" t="s">
        <v>63</v>
      </c>
      <c r="E11" s="223">
        <f>SUM(E12:E15)</f>
        <v>47675.1</v>
      </c>
      <c r="F11" s="223">
        <f t="shared" ref="F11:G11" si="11">SUM(F12:F15)</f>
        <v>50434.667197557901</v>
      </c>
      <c r="G11" s="223">
        <f t="shared" si="11"/>
        <v>50200</v>
      </c>
      <c r="H11" s="223">
        <f t="shared" si="3"/>
        <v>-722.58000000000175</v>
      </c>
      <c r="I11" s="223">
        <f t="shared" ref="I11" si="12">SUM(I12:I15)</f>
        <v>49477.42</v>
      </c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</row>
    <row r="12" spans="1:56" s="100" customFormat="1" hidden="1">
      <c r="A12" s="265">
        <v>3211</v>
      </c>
      <c r="B12" s="266"/>
      <c r="C12" s="267"/>
      <c r="D12" s="234" t="s">
        <v>64</v>
      </c>
      <c r="E12" s="226">
        <v>1024.49</v>
      </c>
      <c r="F12" s="226">
        <v>929.05965890238235</v>
      </c>
      <c r="G12" s="226">
        <v>1000</v>
      </c>
      <c r="H12" s="226">
        <f t="shared" si="3"/>
        <v>-222.58000000000004</v>
      </c>
      <c r="I12" s="226">
        <v>777.42</v>
      </c>
      <c r="K12" s="107"/>
    </row>
    <row r="13" spans="1:56" s="100" customFormat="1" ht="26.25" hidden="1">
      <c r="A13" s="265">
        <v>3212</v>
      </c>
      <c r="B13" s="266"/>
      <c r="C13" s="267"/>
      <c r="D13" s="234" t="s">
        <v>65</v>
      </c>
      <c r="E13" s="226">
        <v>45399.76</v>
      </c>
      <c r="F13" s="226">
        <v>48443.825071338506</v>
      </c>
      <c r="G13" s="226">
        <v>48400</v>
      </c>
      <c r="H13" s="226">
        <f t="shared" si="3"/>
        <v>0</v>
      </c>
      <c r="I13" s="226">
        <v>48400</v>
      </c>
      <c r="J13" s="107"/>
      <c r="K13" s="107"/>
    </row>
    <row r="14" spans="1:56" s="100" customFormat="1" hidden="1">
      <c r="A14" s="265">
        <v>3213</v>
      </c>
      <c r="B14" s="266"/>
      <c r="C14" s="267"/>
      <c r="D14" s="234" t="s">
        <v>66</v>
      </c>
      <c r="E14" s="226">
        <v>663.61</v>
      </c>
      <c r="F14" s="226">
        <v>265.44561682925212</v>
      </c>
      <c r="G14" s="226">
        <v>300</v>
      </c>
      <c r="H14" s="226">
        <f t="shared" si="3"/>
        <v>0</v>
      </c>
      <c r="I14" s="226">
        <v>300</v>
      </c>
    </row>
    <row r="15" spans="1:56" s="100" customFormat="1" ht="26.25" hidden="1">
      <c r="A15" s="265">
        <v>3214</v>
      </c>
      <c r="B15" s="266"/>
      <c r="C15" s="267"/>
      <c r="D15" s="234" t="s">
        <v>67</v>
      </c>
      <c r="E15" s="226">
        <v>587.24</v>
      </c>
      <c r="F15" s="226">
        <v>796.33685048775624</v>
      </c>
      <c r="G15" s="226">
        <v>500</v>
      </c>
      <c r="H15" s="226">
        <f t="shared" si="3"/>
        <v>-500</v>
      </c>
      <c r="I15" s="226">
        <v>0</v>
      </c>
      <c r="J15" s="107"/>
    </row>
    <row r="16" spans="1:56" s="100" customFormat="1" hidden="1">
      <c r="A16" s="262">
        <v>322</v>
      </c>
      <c r="B16" s="263"/>
      <c r="C16" s="264"/>
      <c r="D16" s="238" t="s">
        <v>68</v>
      </c>
      <c r="E16" s="223">
        <f>SUM(E17:E21)</f>
        <v>94434.170000000013</v>
      </c>
      <c r="F16" s="223">
        <f t="shared" ref="F16:G16" si="13">SUM(F17:F21)</f>
        <v>63441.502422191254</v>
      </c>
      <c r="G16" s="223">
        <f t="shared" si="13"/>
        <v>68693.2</v>
      </c>
      <c r="H16" s="223">
        <f t="shared" si="3"/>
        <v>8289.1000000000058</v>
      </c>
      <c r="I16" s="223">
        <f t="shared" ref="I16" si="14">SUM(I17:I21)</f>
        <v>76982.3</v>
      </c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</row>
    <row r="17" spans="1:56" s="100" customFormat="1" ht="26.25" hidden="1">
      <c r="A17" s="265">
        <v>3221</v>
      </c>
      <c r="B17" s="266"/>
      <c r="C17" s="267"/>
      <c r="D17" s="245" t="s">
        <v>69</v>
      </c>
      <c r="E17" s="226">
        <v>26517.37</v>
      </c>
      <c r="F17" s="226">
        <v>20572.035304267036</v>
      </c>
      <c r="G17" s="226">
        <v>25000</v>
      </c>
      <c r="H17" s="226">
        <f t="shared" si="3"/>
        <v>0</v>
      </c>
      <c r="I17" s="226">
        <v>25000</v>
      </c>
    </row>
    <row r="18" spans="1:56" s="100" customFormat="1" hidden="1">
      <c r="A18" s="265">
        <v>3222</v>
      </c>
      <c r="B18" s="266"/>
      <c r="C18" s="267"/>
      <c r="D18" s="245" t="s">
        <v>70</v>
      </c>
      <c r="E18" s="226">
        <v>1619.15</v>
      </c>
      <c r="F18" s="226">
        <v>1061.7824673170085</v>
      </c>
      <c r="G18" s="226">
        <v>1500</v>
      </c>
      <c r="H18" s="226">
        <f t="shared" si="3"/>
        <v>0</v>
      </c>
      <c r="I18" s="226">
        <v>1500</v>
      </c>
    </row>
    <row r="19" spans="1:56" s="100" customFormat="1" hidden="1">
      <c r="A19" s="265">
        <v>3223</v>
      </c>
      <c r="B19" s="266"/>
      <c r="C19" s="267"/>
      <c r="D19" s="245" t="s">
        <v>71</v>
      </c>
      <c r="E19" s="226">
        <v>62650.36</v>
      </c>
      <c r="F19" s="226">
        <v>39816.842524387816</v>
      </c>
      <c r="G19" s="226">
        <v>40693.199999999997</v>
      </c>
      <c r="H19" s="226">
        <f t="shared" si="3"/>
        <v>9383.7400000000052</v>
      </c>
      <c r="I19" s="226">
        <v>50076.94</v>
      </c>
    </row>
    <row r="20" spans="1:56" s="100" customFormat="1" hidden="1">
      <c r="A20" s="265">
        <v>3225</v>
      </c>
      <c r="B20" s="266"/>
      <c r="C20" s="267"/>
      <c r="D20" s="245" t="s">
        <v>73</v>
      </c>
      <c r="E20" s="226">
        <v>2758.16</v>
      </c>
      <c r="F20" s="226">
        <v>1327.2280841462605</v>
      </c>
      <c r="G20" s="226">
        <v>1000</v>
      </c>
      <c r="H20" s="226">
        <f t="shared" si="3"/>
        <v>-709.39</v>
      </c>
      <c r="I20" s="226">
        <v>290.61</v>
      </c>
    </row>
    <row r="21" spans="1:56" s="100" customFormat="1" ht="26.25" hidden="1">
      <c r="A21" s="265">
        <v>3227</v>
      </c>
      <c r="B21" s="266"/>
      <c r="C21" s="267"/>
      <c r="D21" s="245" t="s">
        <v>74</v>
      </c>
      <c r="E21" s="226">
        <v>889.13</v>
      </c>
      <c r="F21" s="226">
        <v>663.61404207313024</v>
      </c>
      <c r="G21" s="226">
        <v>500</v>
      </c>
      <c r="H21" s="226">
        <f t="shared" si="3"/>
        <v>-385.25</v>
      </c>
      <c r="I21" s="226">
        <v>114.75</v>
      </c>
    </row>
    <row r="22" spans="1:56" s="100" customFormat="1" hidden="1">
      <c r="A22" s="262">
        <v>323</v>
      </c>
      <c r="B22" s="263"/>
      <c r="C22" s="264"/>
      <c r="D22" s="238" t="s">
        <v>75</v>
      </c>
      <c r="E22" s="223">
        <f>SUM(E23:E30)</f>
        <v>24044.01</v>
      </c>
      <c r="F22" s="223">
        <f t="shared" ref="F22:G22" si="15">SUM(F23:F30)</f>
        <v>25429.690092242352</v>
      </c>
      <c r="G22" s="223">
        <f t="shared" si="15"/>
        <v>27670.799999999999</v>
      </c>
      <c r="H22" s="223">
        <f t="shared" si="3"/>
        <v>1200</v>
      </c>
      <c r="I22" s="223">
        <f t="shared" ref="I22" si="16">SUM(I23:I30)</f>
        <v>28870.799999999999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</row>
    <row r="23" spans="1:56" s="100" customFormat="1" hidden="1">
      <c r="A23" s="265">
        <v>3231</v>
      </c>
      <c r="B23" s="266"/>
      <c r="C23" s="267"/>
      <c r="D23" s="245" t="s">
        <v>76</v>
      </c>
      <c r="E23" s="226">
        <v>3970.79</v>
      </c>
      <c r="F23" s="226">
        <v>3981.6842524387812</v>
      </c>
      <c r="G23" s="226">
        <v>4000</v>
      </c>
      <c r="H23" s="226">
        <f t="shared" si="3"/>
        <v>200</v>
      </c>
      <c r="I23" s="226">
        <v>4200</v>
      </c>
    </row>
    <row r="24" spans="1:56" s="100" customFormat="1" hidden="1">
      <c r="A24" s="265">
        <v>3233</v>
      </c>
      <c r="B24" s="266"/>
      <c r="C24" s="267"/>
      <c r="D24" s="245" t="s">
        <v>78</v>
      </c>
      <c r="E24" s="226">
        <v>238.9</v>
      </c>
      <c r="F24" s="226">
        <v>132.72280841462606</v>
      </c>
      <c r="G24" s="226">
        <v>200</v>
      </c>
      <c r="H24" s="226">
        <f t="shared" si="3"/>
        <v>-200</v>
      </c>
      <c r="I24" s="226">
        <v>0</v>
      </c>
    </row>
    <row r="25" spans="1:56" s="100" customFormat="1" hidden="1">
      <c r="A25" s="265">
        <v>3234</v>
      </c>
      <c r="B25" s="266"/>
      <c r="C25" s="267"/>
      <c r="D25" s="245" t="s">
        <v>79</v>
      </c>
      <c r="E25" s="226">
        <v>10894.17</v>
      </c>
      <c r="F25" s="226">
        <v>9290.596589023824</v>
      </c>
      <c r="G25" s="226">
        <v>9200</v>
      </c>
      <c r="H25" s="226">
        <f t="shared" si="3"/>
        <v>1000</v>
      </c>
      <c r="I25" s="226">
        <v>10200</v>
      </c>
    </row>
    <row r="26" spans="1:56" s="100" customFormat="1" hidden="1">
      <c r="A26" s="265">
        <v>3235</v>
      </c>
      <c r="B26" s="266"/>
      <c r="C26" s="267"/>
      <c r="D26" s="245" t="s">
        <v>80</v>
      </c>
      <c r="E26" s="226">
        <v>0</v>
      </c>
      <c r="F26" s="226">
        <v>0</v>
      </c>
      <c r="G26" s="226">
        <v>0</v>
      </c>
      <c r="H26" s="226">
        <f t="shared" si="3"/>
        <v>0</v>
      </c>
      <c r="I26" s="226">
        <v>0</v>
      </c>
    </row>
    <row r="27" spans="1:56" s="100" customFormat="1" hidden="1">
      <c r="A27" s="265">
        <v>3236</v>
      </c>
      <c r="B27" s="266"/>
      <c r="C27" s="267"/>
      <c r="D27" s="245" t="s">
        <v>81</v>
      </c>
      <c r="E27" s="226">
        <v>1901.92</v>
      </c>
      <c r="F27" s="226">
        <v>3663.1495122436791</v>
      </c>
      <c r="G27" s="226">
        <v>6370.8</v>
      </c>
      <c r="H27" s="226">
        <f t="shared" si="3"/>
        <v>-159.27000000000044</v>
      </c>
      <c r="I27" s="226">
        <v>6211.53</v>
      </c>
    </row>
    <row r="28" spans="1:56" s="100" customFormat="1" hidden="1">
      <c r="A28" s="265">
        <v>3237</v>
      </c>
      <c r="B28" s="266"/>
      <c r="C28" s="267"/>
      <c r="D28" s="245" t="s">
        <v>82</v>
      </c>
      <c r="E28" s="226">
        <v>124.43</v>
      </c>
      <c r="F28" s="226">
        <v>663.61404207313024</v>
      </c>
      <c r="G28" s="226">
        <v>300</v>
      </c>
      <c r="H28" s="226">
        <f t="shared" si="3"/>
        <v>-300</v>
      </c>
      <c r="I28" s="226">
        <v>0</v>
      </c>
    </row>
    <row r="29" spans="1:56" s="100" customFormat="1" hidden="1">
      <c r="A29" s="265">
        <v>3238</v>
      </c>
      <c r="B29" s="266"/>
      <c r="C29" s="267"/>
      <c r="D29" s="245" t="s">
        <v>83</v>
      </c>
      <c r="E29" s="226">
        <v>4107.7700000000004</v>
      </c>
      <c r="F29" s="226">
        <v>3716.2386356095294</v>
      </c>
      <c r="G29" s="226">
        <v>4100</v>
      </c>
      <c r="H29" s="226">
        <f t="shared" si="3"/>
        <v>0</v>
      </c>
      <c r="I29" s="226">
        <v>4100</v>
      </c>
    </row>
    <row r="30" spans="1:56" s="100" customFormat="1" hidden="1">
      <c r="A30" s="265">
        <v>3239</v>
      </c>
      <c r="B30" s="266"/>
      <c r="C30" s="267"/>
      <c r="D30" s="245" t="s">
        <v>84</v>
      </c>
      <c r="E30" s="226">
        <v>2806.03</v>
      </c>
      <c r="F30" s="226">
        <v>3981.6842524387812</v>
      </c>
      <c r="G30" s="226">
        <v>3500</v>
      </c>
      <c r="H30" s="226">
        <f t="shared" si="3"/>
        <v>659.27000000000044</v>
      </c>
      <c r="I30" s="226">
        <v>4159.2700000000004</v>
      </c>
    </row>
    <row r="31" spans="1:56" s="100" customFormat="1" ht="26.25" hidden="1">
      <c r="A31" s="262">
        <v>329</v>
      </c>
      <c r="B31" s="263"/>
      <c r="C31" s="264"/>
      <c r="D31" s="233" t="s">
        <v>85</v>
      </c>
      <c r="E31" s="223">
        <f>SUM(E32:E36)</f>
        <v>2742.5600000000004</v>
      </c>
      <c r="F31" s="223">
        <f t="shared" ref="F31:G31" si="17">SUM(F32:F36)</f>
        <v>936.58238768332342</v>
      </c>
      <c r="G31" s="223">
        <f t="shared" si="17"/>
        <v>700</v>
      </c>
      <c r="H31" s="223">
        <f t="shared" si="3"/>
        <v>-485.52</v>
      </c>
      <c r="I31" s="223">
        <f t="shared" ref="I31" si="18">SUM(I32:I36)</f>
        <v>214.48000000000002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</row>
    <row r="32" spans="1:56" s="100" customFormat="1" hidden="1">
      <c r="A32" s="265">
        <v>3292</v>
      </c>
      <c r="B32" s="266"/>
      <c r="C32" s="267"/>
      <c r="D32" s="234" t="s">
        <v>87</v>
      </c>
      <c r="E32" s="226">
        <v>2343.06</v>
      </c>
      <c r="F32" s="226">
        <v>132.72280841462606</v>
      </c>
      <c r="G32" s="226">
        <v>100</v>
      </c>
      <c r="H32" s="226">
        <f t="shared" si="3"/>
        <v>-100</v>
      </c>
      <c r="I32" s="226">
        <v>0</v>
      </c>
    </row>
    <row r="33" spans="1:56" s="100" customFormat="1" hidden="1">
      <c r="A33" s="265">
        <v>3293</v>
      </c>
      <c r="B33" s="266"/>
      <c r="C33" s="267"/>
      <c r="D33" s="234" t="s">
        <v>88</v>
      </c>
      <c r="E33" s="226">
        <v>0</v>
      </c>
      <c r="F33" s="226">
        <v>0</v>
      </c>
      <c r="G33" s="226">
        <v>0</v>
      </c>
      <c r="H33" s="226">
        <f t="shared" si="3"/>
        <v>0</v>
      </c>
      <c r="I33" s="226">
        <v>0</v>
      </c>
    </row>
    <row r="34" spans="1:56" s="100" customFormat="1" hidden="1">
      <c r="A34" s="265">
        <v>3294</v>
      </c>
      <c r="B34" s="266"/>
      <c r="C34" s="267"/>
      <c r="D34" s="234" t="s">
        <v>89</v>
      </c>
      <c r="E34" s="226">
        <v>134.05000000000001</v>
      </c>
      <c r="F34" s="226">
        <v>132.72280841462606</v>
      </c>
      <c r="G34" s="226">
        <v>100</v>
      </c>
      <c r="H34" s="226">
        <f t="shared" si="3"/>
        <v>0</v>
      </c>
      <c r="I34" s="226">
        <v>100</v>
      </c>
    </row>
    <row r="35" spans="1:56" s="100" customFormat="1" hidden="1">
      <c r="A35" s="265">
        <v>3295</v>
      </c>
      <c r="B35" s="266"/>
      <c r="C35" s="267"/>
      <c r="D35" s="234" t="s">
        <v>90</v>
      </c>
      <c r="E35" s="226">
        <v>0</v>
      </c>
      <c r="F35" s="226">
        <v>0</v>
      </c>
      <c r="G35" s="226">
        <v>0</v>
      </c>
      <c r="H35" s="226">
        <f t="shared" si="3"/>
        <v>0</v>
      </c>
      <c r="I35" s="226">
        <v>0</v>
      </c>
    </row>
    <row r="36" spans="1:56" s="100" customFormat="1" ht="26.25" hidden="1">
      <c r="A36" s="265">
        <v>3299</v>
      </c>
      <c r="B36" s="266"/>
      <c r="C36" s="267"/>
      <c r="D36" s="234" t="s">
        <v>85</v>
      </c>
      <c r="E36" s="226">
        <f>2198.17-995.42-937.3</f>
        <v>265.45000000000005</v>
      </c>
      <c r="F36" s="226">
        <v>671.1367708540713</v>
      </c>
      <c r="G36" s="226">
        <v>500</v>
      </c>
      <c r="H36" s="226">
        <f t="shared" si="3"/>
        <v>-385.52</v>
      </c>
      <c r="I36" s="226">
        <v>114.48</v>
      </c>
    </row>
    <row r="37" spans="1:56" s="100" customFormat="1">
      <c r="A37" s="332">
        <v>34</v>
      </c>
      <c r="B37" s="332"/>
      <c r="C37" s="332"/>
      <c r="D37" s="236" t="s">
        <v>99</v>
      </c>
      <c r="E37" s="221">
        <f t="shared" ref="E37:E38" si="19">E38</f>
        <v>1393.59</v>
      </c>
      <c r="F37" s="221">
        <f t="shared" ref="F37:F38" si="20">F38</f>
        <v>1459.9508925608866</v>
      </c>
      <c r="G37" s="221">
        <f t="shared" ref="G37:I38" si="21">G38</f>
        <v>1450</v>
      </c>
      <c r="H37" s="221">
        <f t="shared" si="3"/>
        <v>100</v>
      </c>
      <c r="I37" s="221">
        <f t="shared" si="21"/>
        <v>1550</v>
      </c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</row>
    <row r="38" spans="1:56" hidden="1">
      <c r="A38" s="59">
        <v>343</v>
      </c>
      <c r="B38" s="60"/>
      <c r="C38" s="61"/>
      <c r="D38" s="36" t="s">
        <v>100</v>
      </c>
      <c r="E38" s="10">
        <f t="shared" si="19"/>
        <v>1393.59</v>
      </c>
      <c r="F38" s="10">
        <f t="shared" si="20"/>
        <v>1459.9508925608866</v>
      </c>
      <c r="G38" s="10">
        <f t="shared" si="21"/>
        <v>1450</v>
      </c>
      <c r="H38" s="10">
        <f t="shared" si="3"/>
        <v>100</v>
      </c>
      <c r="I38" s="10">
        <f t="shared" si="21"/>
        <v>1550</v>
      </c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</row>
    <row r="39" spans="1:56" ht="25.5" hidden="1">
      <c r="A39" s="62">
        <v>3431</v>
      </c>
      <c r="B39" s="63"/>
      <c r="C39" s="64"/>
      <c r="D39" s="37" t="s">
        <v>101</v>
      </c>
      <c r="E39" s="12">
        <v>1393.59</v>
      </c>
      <c r="F39" s="12">
        <v>1459.9508925608866</v>
      </c>
      <c r="G39" s="12">
        <v>1450</v>
      </c>
      <c r="H39" s="12">
        <f t="shared" si="3"/>
        <v>100</v>
      </c>
      <c r="I39" s="12">
        <v>1550</v>
      </c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</row>
    <row r="40" spans="1:56" ht="38.25">
      <c r="A40" s="320" t="s">
        <v>150</v>
      </c>
      <c r="B40" s="320"/>
      <c r="C40" s="320"/>
      <c r="D40" s="55" t="s">
        <v>231</v>
      </c>
      <c r="E40" s="56">
        <f>E42</f>
        <v>13868.939999999999</v>
      </c>
      <c r="F40" s="56">
        <f t="shared" ref="F40:G40" si="22">F42</f>
        <v>13868.926786117194</v>
      </c>
      <c r="G40" s="56">
        <f t="shared" si="22"/>
        <v>14296</v>
      </c>
      <c r="H40" s="56">
        <f t="shared" si="3"/>
        <v>168</v>
      </c>
      <c r="I40" s="56">
        <f t="shared" ref="I40" si="23">I42</f>
        <v>14464</v>
      </c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</row>
    <row r="41" spans="1:56" ht="15" customHeight="1">
      <c r="A41" s="319" t="s">
        <v>149</v>
      </c>
      <c r="B41" s="319"/>
      <c r="C41" s="319"/>
      <c r="D41" s="57" t="s">
        <v>47</v>
      </c>
      <c r="E41" s="14">
        <f>E40</f>
        <v>13868.939999999999</v>
      </c>
      <c r="F41" s="14">
        <f t="shared" ref="F41:G41" si="24">F40</f>
        <v>13868.926786117194</v>
      </c>
      <c r="G41" s="14">
        <f t="shared" si="24"/>
        <v>14296</v>
      </c>
      <c r="H41" s="14">
        <f t="shared" si="3"/>
        <v>168</v>
      </c>
      <c r="I41" s="14">
        <f t="shared" ref="I41" si="25">I40</f>
        <v>14464</v>
      </c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</row>
    <row r="42" spans="1:56" ht="15" customHeight="1">
      <c r="A42" s="65">
        <v>3</v>
      </c>
      <c r="B42" s="66"/>
      <c r="C42" s="67"/>
      <c r="D42" s="68" t="s">
        <v>52</v>
      </c>
      <c r="E42" s="6">
        <f>E43</f>
        <v>13868.939999999999</v>
      </c>
      <c r="F42" s="6">
        <f t="shared" ref="F42:I42" si="26">F43</f>
        <v>13868.926786117194</v>
      </c>
      <c r="G42" s="6">
        <f t="shared" si="26"/>
        <v>14296</v>
      </c>
      <c r="H42" s="6">
        <f t="shared" si="3"/>
        <v>168</v>
      </c>
      <c r="I42" s="6">
        <f t="shared" si="26"/>
        <v>14464</v>
      </c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</row>
    <row r="43" spans="1:56" s="100" customFormat="1" ht="15" customHeight="1">
      <c r="A43" s="268">
        <v>32</v>
      </c>
      <c r="B43" s="269"/>
      <c r="C43" s="270"/>
      <c r="D43" s="271" t="s">
        <v>62</v>
      </c>
      <c r="E43" s="221">
        <f>E44+E46</f>
        <v>13868.939999999999</v>
      </c>
      <c r="F43" s="221">
        <f t="shared" ref="F43:G43" si="27">F44+F46</f>
        <v>13868.926786117194</v>
      </c>
      <c r="G43" s="221">
        <f t="shared" si="27"/>
        <v>14296</v>
      </c>
      <c r="H43" s="221">
        <f t="shared" si="3"/>
        <v>168</v>
      </c>
      <c r="I43" s="221">
        <f t="shared" ref="I43" si="28">I44+I46</f>
        <v>14464</v>
      </c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</row>
    <row r="44" spans="1:56" hidden="1">
      <c r="A44" s="59">
        <v>322</v>
      </c>
      <c r="B44" s="69"/>
      <c r="C44" s="70"/>
      <c r="D44" s="27" t="s">
        <v>68</v>
      </c>
      <c r="E44" s="10">
        <f>E45</f>
        <v>6017.46</v>
      </c>
      <c r="F44" s="10">
        <f t="shared" ref="F44:I44" si="29">F45</f>
        <v>6934.46</v>
      </c>
      <c r="G44" s="10">
        <f t="shared" si="29"/>
        <v>7148</v>
      </c>
      <c r="H44" s="10">
        <f t="shared" si="3"/>
        <v>84</v>
      </c>
      <c r="I44" s="10">
        <f t="shared" si="29"/>
        <v>7232</v>
      </c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</row>
    <row r="45" spans="1:56" ht="26.25" hidden="1">
      <c r="A45" s="62">
        <v>3224</v>
      </c>
      <c r="B45" s="71"/>
      <c r="C45" s="72"/>
      <c r="D45" s="28" t="s">
        <v>72</v>
      </c>
      <c r="E45" s="12">
        <v>6017.46</v>
      </c>
      <c r="F45" s="12">
        <v>6934.46</v>
      </c>
      <c r="G45" s="12">
        <v>7148</v>
      </c>
      <c r="H45" s="12">
        <f t="shared" si="3"/>
        <v>84</v>
      </c>
      <c r="I45" s="12">
        <v>7232</v>
      </c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</row>
    <row r="46" spans="1:56" ht="15" hidden="1" customHeight="1">
      <c r="A46" s="59">
        <v>323</v>
      </c>
      <c r="B46" s="69"/>
      <c r="C46" s="70"/>
      <c r="D46" s="27" t="s">
        <v>75</v>
      </c>
      <c r="E46" s="10">
        <f>E47</f>
        <v>7851.48</v>
      </c>
      <c r="F46" s="10">
        <f t="shared" ref="F46:I46" si="30">F47</f>
        <v>6934.4667861171938</v>
      </c>
      <c r="G46" s="10">
        <f t="shared" si="30"/>
        <v>7148</v>
      </c>
      <c r="H46" s="10">
        <f t="shared" si="3"/>
        <v>84</v>
      </c>
      <c r="I46" s="10">
        <f t="shared" si="30"/>
        <v>7232</v>
      </c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</row>
    <row r="47" spans="1:56" ht="26.25" hidden="1">
      <c r="A47" s="62">
        <v>3232</v>
      </c>
      <c r="B47" s="71"/>
      <c r="C47" s="72"/>
      <c r="D47" s="28" t="s">
        <v>77</v>
      </c>
      <c r="E47" s="12">
        <v>7851.48</v>
      </c>
      <c r="F47" s="12">
        <v>6934.4667861171938</v>
      </c>
      <c r="G47" s="12">
        <v>7148</v>
      </c>
      <c r="H47" s="12">
        <f t="shared" si="3"/>
        <v>84</v>
      </c>
      <c r="I47" s="12">
        <v>7232</v>
      </c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</row>
    <row r="48" spans="1:56" ht="25.5">
      <c r="A48" s="321" t="s">
        <v>174</v>
      </c>
      <c r="B48" s="321"/>
      <c r="C48" s="321"/>
      <c r="D48" s="53" t="s">
        <v>281</v>
      </c>
      <c r="E48" s="54">
        <f>E49+E55</f>
        <v>0</v>
      </c>
      <c r="F48" s="54">
        <f>F49+F55</f>
        <v>0</v>
      </c>
      <c r="G48" s="54">
        <f>G49+G55</f>
        <v>120000</v>
      </c>
      <c r="H48" s="54">
        <f t="shared" si="3"/>
        <v>0</v>
      </c>
      <c r="I48" s="54">
        <f>I49+I55</f>
        <v>120000</v>
      </c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</row>
    <row r="49" spans="1:56" ht="38.25">
      <c r="A49" s="318" t="s">
        <v>284</v>
      </c>
      <c r="B49" s="318"/>
      <c r="C49" s="318"/>
      <c r="D49" s="73" t="s">
        <v>285</v>
      </c>
      <c r="E49" s="74">
        <f>E51</f>
        <v>0</v>
      </c>
      <c r="F49" s="74">
        <f t="shared" ref="F49:G49" si="31">F51</f>
        <v>0</v>
      </c>
      <c r="G49" s="74">
        <f t="shared" si="31"/>
        <v>65000</v>
      </c>
      <c r="H49" s="74">
        <f t="shared" si="3"/>
        <v>0</v>
      </c>
      <c r="I49" s="74">
        <f t="shared" ref="I49" si="32">I51</f>
        <v>65000</v>
      </c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</row>
    <row r="50" spans="1:56" ht="15" customHeight="1">
      <c r="A50" s="319" t="s">
        <v>149</v>
      </c>
      <c r="B50" s="319"/>
      <c r="C50" s="319"/>
      <c r="D50" s="57" t="s">
        <v>47</v>
      </c>
      <c r="E50" s="14">
        <f>E49</f>
        <v>0</v>
      </c>
      <c r="F50" s="14">
        <f t="shared" ref="F50:G50" si="33">F49</f>
        <v>0</v>
      </c>
      <c r="G50" s="14">
        <f t="shared" si="33"/>
        <v>65000</v>
      </c>
      <c r="H50" s="14">
        <f t="shared" si="3"/>
        <v>0</v>
      </c>
      <c r="I50" s="14">
        <f t="shared" ref="I50" si="34">I49</f>
        <v>65000</v>
      </c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</row>
    <row r="51" spans="1:56" ht="24">
      <c r="A51" s="75">
        <v>4</v>
      </c>
      <c r="B51" s="76"/>
      <c r="C51" s="77"/>
      <c r="D51" s="83" t="s">
        <v>109</v>
      </c>
      <c r="E51" s="6">
        <f>E52</f>
        <v>0</v>
      </c>
      <c r="F51" s="6">
        <f t="shared" ref="F51:I53" si="35">F52</f>
        <v>0</v>
      </c>
      <c r="G51" s="6">
        <f t="shared" si="35"/>
        <v>65000</v>
      </c>
      <c r="H51" s="6">
        <f t="shared" si="3"/>
        <v>0</v>
      </c>
      <c r="I51" s="6">
        <f t="shared" si="35"/>
        <v>65000</v>
      </c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</row>
    <row r="52" spans="1:56" s="100" customFormat="1" ht="24">
      <c r="A52" s="272">
        <v>45</v>
      </c>
      <c r="B52" s="273"/>
      <c r="C52" s="274"/>
      <c r="D52" s="275" t="s">
        <v>120</v>
      </c>
      <c r="E52" s="221">
        <f>E53</f>
        <v>0</v>
      </c>
      <c r="F52" s="221">
        <f t="shared" si="35"/>
        <v>0</v>
      </c>
      <c r="G52" s="221">
        <f t="shared" si="35"/>
        <v>65000</v>
      </c>
      <c r="H52" s="221">
        <f t="shared" si="3"/>
        <v>0</v>
      </c>
      <c r="I52" s="221">
        <f t="shared" si="35"/>
        <v>65000</v>
      </c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</row>
    <row r="53" spans="1:56" ht="24" hidden="1">
      <c r="A53" s="35">
        <v>451</v>
      </c>
      <c r="B53" s="78"/>
      <c r="C53" s="79"/>
      <c r="D53" s="30" t="s">
        <v>121</v>
      </c>
      <c r="E53" s="10">
        <f>E54</f>
        <v>0</v>
      </c>
      <c r="F53" s="10">
        <f t="shared" si="35"/>
        <v>0</v>
      </c>
      <c r="G53" s="10">
        <f t="shared" si="35"/>
        <v>65000</v>
      </c>
      <c r="H53" s="10">
        <f t="shared" si="3"/>
        <v>0</v>
      </c>
      <c r="I53" s="10">
        <f t="shared" si="35"/>
        <v>65000</v>
      </c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</row>
    <row r="54" spans="1:56" ht="24" hidden="1">
      <c r="A54" s="80">
        <v>4511</v>
      </c>
      <c r="B54" s="81"/>
      <c r="C54" s="82"/>
      <c r="D54" s="31" t="s">
        <v>121</v>
      </c>
      <c r="E54" s="12">
        <v>0</v>
      </c>
      <c r="F54" s="12">
        <v>0</v>
      </c>
      <c r="G54" s="12">
        <v>65000</v>
      </c>
      <c r="H54" s="12">
        <f t="shared" si="3"/>
        <v>0</v>
      </c>
      <c r="I54" s="12">
        <v>65000</v>
      </c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</row>
    <row r="55" spans="1:56" ht="25.5">
      <c r="A55" s="318" t="s">
        <v>282</v>
      </c>
      <c r="B55" s="318"/>
      <c r="C55" s="318"/>
      <c r="D55" s="73" t="s">
        <v>283</v>
      </c>
      <c r="E55" s="74">
        <f>E57</f>
        <v>0</v>
      </c>
      <c r="F55" s="74">
        <f t="shared" ref="F55:G55" si="36">F57</f>
        <v>0</v>
      </c>
      <c r="G55" s="74">
        <f t="shared" si="36"/>
        <v>55000</v>
      </c>
      <c r="H55" s="74">
        <f t="shared" si="3"/>
        <v>0</v>
      </c>
      <c r="I55" s="74">
        <f t="shared" ref="I55" si="37">I57</f>
        <v>55000</v>
      </c>
      <c r="J55" s="333"/>
      <c r="K55" s="333"/>
      <c r="L55" s="333"/>
      <c r="M55" s="333"/>
      <c r="N55" s="333"/>
      <c r="O55" s="333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</row>
    <row r="56" spans="1:56">
      <c r="A56" s="319" t="s">
        <v>149</v>
      </c>
      <c r="B56" s="319"/>
      <c r="C56" s="319"/>
      <c r="D56" s="57" t="s">
        <v>47</v>
      </c>
      <c r="E56" s="14">
        <f>E55</f>
        <v>0</v>
      </c>
      <c r="F56" s="14">
        <f t="shared" ref="F56:G56" si="38">F55</f>
        <v>0</v>
      </c>
      <c r="G56" s="14">
        <f t="shared" si="38"/>
        <v>55000</v>
      </c>
      <c r="H56" s="14">
        <f t="shared" si="3"/>
        <v>0</v>
      </c>
      <c r="I56" s="14">
        <f t="shared" ref="I56" si="39">I55</f>
        <v>55000</v>
      </c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</row>
    <row r="57" spans="1:56" ht="24">
      <c r="A57" s="75">
        <v>4</v>
      </c>
      <c r="B57" s="76"/>
      <c r="C57" s="77"/>
      <c r="D57" s="83" t="s">
        <v>109</v>
      </c>
      <c r="E57" s="6">
        <f>E58</f>
        <v>0</v>
      </c>
      <c r="F57" s="6">
        <f t="shared" ref="F57:I59" si="40">F58</f>
        <v>0</v>
      </c>
      <c r="G57" s="6">
        <f t="shared" si="40"/>
        <v>55000</v>
      </c>
      <c r="H57" s="6">
        <f t="shared" si="3"/>
        <v>0</v>
      </c>
      <c r="I57" s="6">
        <f t="shared" si="40"/>
        <v>55000</v>
      </c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</row>
    <row r="58" spans="1:56" s="100" customFormat="1" ht="24">
      <c r="A58" s="272">
        <v>45</v>
      </c>
      <c r="B58" s="273"/>
      <c r="C58" s="274"/>
      <c r="D58" s="275" t="s">
        <v>120</v>
      </c>
      <c r="E58" s="221">
        <f>E59</f>
        <v>0</v>
      </c>
      <c r="F58" s="221">
        <f t="shared" si="40"/>
        <v>0</v>
      </c>
      <c r="G58" s="221">
        <f t="shared" si="40"/>
        <v>55000</v>
      </c>
      <c r="H58" s="221">
        <f t="shared" si="3"/>
        <v>0</v>
      </c>
      <c r="I58" s="221">
        <f t="shared" si="40"/>
        <v>55000</v>
      </c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</row>
    <row r="59" spans="1:56" ht="24" hidden="1">
      <c r="A59" s="35">
        <v>451</v>
      </c>
      <c r="B59" s="78"/>
      <c r="C59" s="79"/>
      <c r="D59" s="30" t="s">
        <v>121</v>
      </c>
      <c r="E59" s="10">
        <f>E60</f>
        <v>0</v>
      </c>
      <c r="F59" s="10">
        <f t="shared" si="40"/>
        <v>0</v>
      </c>
      <c r="G59" s="10">
        <f t="shared" si="40"/>
        <v>55000</v>
      </c>
      <c r="H59" s="10">
        <f t="shared" si="3"/>
        <v>0</v>
      </c>
      <c r="I59" s="10">
        <f t="shared" si="40"/>
        <v>55000</v>
      </c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</row>
    <row r="60" spans="1:56" ht="24" hidden="1">
      <c r="A60" s="80">
        <v>4511</v>
      </c>
      <c r="B60" s="81"/>
      <c r="C60" s="82"/>
      <c r="D60" s="31" t="s">
        <v>121</v>
      </c>
      <c r="E60" s="12">
        <v>0</v>
      </c>
      <c r="F60" s="12">
        <v>0</v>
      </c>
      <c r="G60" s="12">
        <v>55000</v>
      </c>
      <c r="H60" s="12">
        <f t="shared" si="3"/>
        <v>0</v>
      </c>
      <c r="I60" s="12">
        <v>55000</v>
      </c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</row>
    <row r="61" spans="1:56" ht="25.5">
      <c r="A61" s="321" t="s">
        <v>151</v>
      </c>
      <c r="B61" s="321"/>
      <c r="C61" s="321"/>
      <c r="D61" s="53" t="s">
        <v>152</v>
      </c>
      <c r="E61" s="54">
        <f>E62+E78+E85+E91+E97+E111+E125+E153+E139</f>
        <v>34443.42</v>
      </c>
      <c r="F61" s="54">
        <f t="shared" ref="F61" si="41">F62+F78+F85+F91+F97+F111+F125+F153+F139</f>
        <v>23693.070542172674</v>
      </c>
      <c r="G61" s="54">
        <f>G62+G78+G85+G91+G97+G111+G125+G153+G139</f>
        <v>80281.119999999995</v>
      </c>
      <c r="H61" s="54">
        <f t="shared" si="3"/>
        <v>-4000</v>
      </c>
      <c r="I61" s="54">
        <f t="shared" ref="I61" si="42">I62+I78+I85+I91+I97+I111+I125+I153+I139</f>
        <v>76281.119999999995</v>
      </c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</row>
    <row r="62" spans="1:56" ht="14.25" customHeight="1">
      <c r="A62" s="318" t="s">
        <v>153</v>
      </c>
      <c r="B62" s="318"/>
      <c r="C62" s="318"/>
      <c r="D62" s="73" t="s">
        <v>154</v>
      </c>
      <c r="E62" s="74">
        <f>E64</f>
        <v>995.42</v>
      </c>
      <c r="F62" s="74">
        <f t="shared" ref="F62:G62" si="43">F64</f>
        <v>1990.8421262193906</v>
      </c>
      <c r="G62" s="74">
        <f t="shared" si="43"/>
        <v>1665</v>
      </c>
      <c r="H62" s="74">
        <f t="shared" si="3"/>
        <v>0</v>
      </c>
      <c r="I62" s="74">
        <f t="shared" ref="I62" si="44">I64</f>
        <v>1665</v>
      </c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</row>
    <row r="63" spans="1:56" ht="15" customHeight="1">
      <c r="A63" s="319" t="s">
        <v>149</v>
      </c>
      <c r="B63" s="319"/>
      <c r="C63" s="319"/>
      <c r="D63" s="57" t="s">
        <v>47</v>
      </c>
      <c r="E63" s="14">
        <f>E62</f>
        <v>995.42</v>
      </c>
      <c r="F63" s="14">
        <f t="shared" ref="F63:G63" si="45">F62</f>
        <v>1990.8421262193906</v>
      </c>
      <c r="G63" s="14">
        <f t="shared" si="45"/>
        <v>1665</v>
      </c>
      <c r="H63" s="14">
        <f t="shared" si="3"/>
        <v>0</v>
      </c>
      <c r="I63" s="14">
        <f t="shared" ref="I63" si="46">I62</f>
        <v>1665</v>
      </c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</row>
    <row r="64" spans="1:56">
      <c r="A64" s="75">
        <v>3</v>
      </c>
      <c r="B64" s="76"/>
      <c r="C64" s="77"/>
      <c r="D64" s="58" t="s">
        <v>52</v>
      </c>
      <c r="E64" s="6">
        <f>E65</f>
        <v>995.42</v>
      </c>
      <c r="F64" s="6">
        <f t="shared" ref="F64:I64" si="47">F65</f>
        <v>1990.8421262193906</v>
      </c>
      <c r="G64" s="6">
        <f t="shared" si="47"/>
        <v>1665</v>
      </c>
      <c r="H64" s="6">
        <f t="shared" si="3"/>
        <v>0</v>
      </c>
      <c r="I64" s="6">
        <f t="shared" si="47"/>
        <v>1665</v>
      </c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</row>
    <row r="65" spans="1:56" s="100" customFormat="1">
      <c r="A65" s="272">
        <v>32</v>
      </c>
      <c r="B65" s="273"/>
      <c r="C65" s="274"/>
      <c r="D65" s="236" t="s">
        <v>62</v>
      </c>
      <c r="E65" s="221">
        <f>E66+E70+E74+E76</f>
        <v>995.42</v>
      </c>
      <c r="F65" s="221">
        <f t="shared" ref="F65:G65" si="48">F66+F70+F74+F76</f>
        <v>1990.8421262193906</v>
      </c>
      <c r="G65" s="221">
        <f t="shared" si="48"/>
        <v>1665</v>
      </c>
      <c r="H65" s="221">
        <f t="shared" si="3"/>
        <v>0</v>
      </c>
      <c r="I65" s="221">
        <f t="shared" ref="I65" si="49">I66+I70+I74+I76</f>
        <v>1665</v>
      </c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</row>
    <row r="66" spans="1:56" hidden="1">
      <c r="A66" s="35">
        <v>321</v>
      </c>
      <c r="B66" s="78"/>
      <c r="C66" s="79"/>
      <c r="D66" s="27" t="s">
        <v>63</v>
      </c>
      <c r="E66" s="10">
        <f>SUM(E67:E69)</f>
        <v>0</v>
      </c>
      <c r="F66" s="10">
        <f t="shared" ref="F66:G66" si="50">SUM(F67:F69)</f>
        <v>0</v>
      </c>
      <c r="G66" s="10">
        <f t="shared" si="50"/>
        <v>0</v>
      </c>
      <c r="H66" s="10">
        <f t="shared" si="3"/>
        <v>0</v>
      </c>
      <c r="I66" s="10">
        <f t="shared" ref="I66" si="51">SUM(I67:I69)</f>
        <v>0</v>
      </c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</row>
    <row r="67" spans="1:56" hidden="1">
      <c r="A67" s="80">
        <v>3211</v>
      </c>
      <c r="B67" s="81"/>
      <c r="C67" s="82"/>
      <c r="D67" s="28" t="s">
        <v>64</v>
      </c>
      <c r="E67" s="12">
        <v>0</v>
      </c>
      <c r="F67" s="12">
        <v>0</v>
      </c>
      <c r="G67" s="12">
        <v>0</v>
      </c>
      <c r="H67" s="12">
        <f t="shared" si="3"/>
        <v>0</v>
      </c>
      <c r="I67" s="12">
        <v>0</v>
      </c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</row>
    <row r="68" spans="1:56" hidden="1">
      <c r="A68" s="80">
        <v>3213</v>
      </c>
      <c r="B68" s="81"/>
      <c r="C68" s="82"/>
      <c r="D68" s="28" t="s">
        <v>66</v>
      </c>
      <c r="E68" s="12">
        <v>0</v>
      </c>
      <c r="F68" s="12">
        <v>0</v>
      </c>
      <c r="G68" s="12">
        <v>0</v>
      </c>
      <c r="H68" s="12">
        <f t="shared" si="3"/>
        <v>0</v>
      </c>
      <c r="I68" s="12">
        <v>0</v>
      </c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</row>
    <row r="69" spans="1:56" ht="26.25" hidden="1">
      <c r="A69" s="80">
        <v>3214</v>
      </c>
      <c r="B69" s="81"/>
      <c r="C69" s="82"/>
      <c r="D69" s="28" t="s">
        <v>67</v>
      </c>
      <c r="E69" s="12">
        <v>0</v>
      </c>
      <c r="F69" s="12">
        <v>0</v>
      </c>
      <c r="G69" s="12">
        <v>0</v>
      </c>
      <c r="H69" s="12">
        <f t="shared" si="3"/>
        <v>0</v>
      </c>
      <c r="I69" s="12">
        <v>0</v>
      </c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</row>
    <row r="70" spans="1:56" hidden="1">
      <c r="A70" s="35">
        <v>322</v>
      </c>
      <c r="B70" s="78"/>
      <c r="C70" s="79"/>
      <c r="D70" s="27" t="s">
        <v>68</v>
      </c>
      <c r="E70" s="10">
        <f>SUM(E71:E73)</f>
        <v>0</v>
      </c>
      <c r="F70" s="10">
        <f t="shared" ref="F70:G70" si="52">SUM(F71:F73)</f>
        <v>0</v>
      </c>
      <c r="G70" s="10">
        <f t="shared" si="52"/>
        <v>0</v>
      </c>
      <c r="H70" s="10">
        <f t="shared" si="3"/>
        <v>0</v>
      </c>
      <c r="I70" s="10">
        <f t="shared" ref="I70" si="53">SUM(I71:I73)</f>
        <v>0</v>
      </c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/>
    </row>
    <row r="71" spans="1:56" ht="26.25" hidden="1">
      <c r="A71" s="80">
        <v>3221</v>
      </c>
      <c r="B71" s="81"/>
      <c r="C71" s="82"/>
      <c r="D71" s="28" t="s">
        <v>69</v>
      </c>
      <c r="E71" s="12">
        <v>0</v>
      </c>
      <c r="F71" s="12">
        <v>0</v>
      </c>
      <c r="G71" s="12">
        <v>0</v>
      </c>
      <c r="H71" s="12">
        <f t="shared" ref="H71:H134" si="54">I71-G71</f>
        <v>0</v>
      </c>
      <c r="I71" s="12">
        <v>0</v>
      </c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</row>
    <row r="72" spans="1:56" hidden="1">
      <c r="A72" s="80">
        <v>3222</v>
      </c>
      <c r="B72" s="81"/>
      <c r="C72" s="82"/>
      <c r="D72" s="28" t="s">
        <v>70</v>
      </c>
      <c r="E72" s="12">
        <v>0</v>
      </c>
      <c r="F72" s="12">
        <v>0</v>
      </c>
      <c r="G72" s="12">
        <v>0</v>
      </c>
      <c r="H72" s="12">
        <f t="shared" si="54"/>
        <v>0</v>
      </c>
      <c r="I72" s="12">
        <v>0</v>
      </c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</row>
    <row r="73" spans="1:56" hidden="1">
      <c r="A73" s="80">
        <v>3225</v>
      </c>
      <c r="B73" s="81"/>
      <c r="C73" s="82"/>
      <c r="D73" s="28" t="s">
        <v>92</v>
      </c>
      <c r="E73" s="12">
        <v>0</v>
      </c>
      <c r="F73" s="12">
        <v>0</v>
      </c>
      <c r="G73" s="12">
        <v>0</v>
      </c>
      <c r="H73" s="12">
        <f t="shared" si="54"/>
        <v>0</v>
      </c>
      <c r="I73" s="12">
        <v>0</v>
      </c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</row>
    <row r="74" spans="1:56" hidden="1">
      <c r="A74" s="35">
        <v>323</v>
      </c>
      <c r="B74" s="78"/>
      <c r="C74" s="79"/>
      <c r="D74" s="27" t="s">
        <v>75</v>
      </c>
      <c r="E74" s="10">
        <f>E75</f>
        <v>0</v>
      </c>
      <c r="F74" s="10">
        <f t="shared" ref="F74:I74" si="55">F75</f>
        <v>0</v>
      </c>
      <c r="G74" s="10">
        <f t="shared" si="55"/>
        <v>0</v>
      </c>
      <c r="H74" s="10">
        <f t="shared" si="54"/>
        <v>0</v>
      </c>
      <c r="I74" s="10">
        <f t="shared" si="55"/>
        <v>0</v>
      </c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</row>
    <row r="75" spans="1:56" hidden="1">
      <c r="A75" s="80">
        <v>3237</v>
      </c>
      <c r="B75" s="81"/>
      <c r="C75" s="82"/>
      <c r="D75" s="28" t="s">
        <v>82</v>
      </c>
      <c r="E75" s="12">
        <v>0</v>
      </c>
      <c r="F75" s="12">
        <v>0</v>
      </c>
      <c r="G75" s="12">
        <v>0</v>
      </c>
      <c r="H75" s="12">
        <f t="shared" si="54"/>
        <v>0</v>
      </c>
      <c r="I75" s="12">
        <v>0</v>
      </c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</row>
    <row r="76" spans="1:56" ht="26.25" hidden="1">
      <c r="A76" s="35">
        <v>329</v>
      </c>
      <c r="B76" s="78"/>
      <c r="C76" s="79"/>
      <c r="D76" s="27" t="s">
        <v>85</v>
      </c>
      <c r="E76" s="10">
        <f>E77</f>
        <v>995.42</v>
      </c>
      <c r="F76" s="10">
        <f t="shared" ref="F76:I76" si="56">F77</f>
        <v>1990.8421262193906</v>
      </c>
      <c r="G76" s="10">
        <f t="shared" si="56"/>
        <v>1665</v>
      </c>
      <c r="H76" s="10">
        <f t="shared" si="54"/>
        <v>0</v>
      </c>
      <c r="I76" s="10">
        <f t="shared" si="56"/>
        <v>1665</v>
      </c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</row>
    <row r="77" spans="1:56" ht="26.25" hidden="1">
      <c r="A77" s="80">
        <v>3299</v>
      </c>
      <c r="B77" s="81"/>
      <c r="C77" s="82"/>
      <c r="D77" s="28" t="s">
        <v>85</v>
      </c>
      <c r="E77" s="12">
        <v>995.42</v>
      </c>
      <c r="F77" s="12">
        <v>1990.8421262193906</v>
      </c>
      <c r="G77" s="12">
        <v>1665</v>
      </c>
      <c r="H77" s="12">
        <f t="shared" si="54"/>
        <v>0</v>
      </c>
      <c r="I77" s="12">
        <v>1665</v>
      </c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</row>
    <row r="78" spans="1:56">
      <c r="A78" s="318" t="s">
        <v>155</v>
      </c>
      <c r="B78" s="318"/>
      <c r="C78" s="318"/>
      <c r="D78" s="73" t="s">
        <v>156</v>
      </c>
      <c r="E78" s="74">
        <f>E80</f>
        <v>1261.19</v>
      </c>
      <c r="F78" s="74">
        <f t="shared" ref="F78:G78" si="57">F80</f>
        <v>1061.7824673170085</v>
      </c>
      <c r="G78" s="74">
        <f t="shared" si="57"/>
        <v>4000</v>
      </c>
      <c r="H78" s="74">
        <f t="shared" si="54"/>
        <v>-4000</v>
      </c>
      <c r="I78" s="74">
        <f t="shared" ref="I78" si="58">I80</f>
        <v>0</v>
      </c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</row>
    <row r="79" spans="1:56" ht="15" customHeight="1">
      <c r="A79" s="319" t="s">
        <v>149</v>
      </c>
      <c r="B79" s="319"/>
      <c r="C79" s="319"/>
      <c r="D79" s="57" t="s">
        <v>47</v>
      </c>
      <c r="E79" s="14">
        <f>E78</f>
        <v>1261.19</v>
      </c>
      <c r="F79" s="14">
        <f t="shared" ref="F79:G79" si="59">F78</f>
        <v>1061.7824673170085</v>
      </c>
      <c r="G79" s="14">
        <f t="shared" si="59"/>
        <v>4000</v>
      </c>
      <c r="H79" s="14">
        <f t="shared" si="54"/>
        <v>-4000</v>
      </c>
      <c r="I79" s="14">
        <f t="shared" ref="I79" si="60">I78</f>
        <v>0</v>
      </c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</row>
    <row r="80" spans="1:56">
      <c r="A80" s="75">
        <v>3</v>
      </c>
      <c r="B80" s="76"/>
      <c r="C80" s="77"/>
      <c r="D80" s="68" t="s">
        <v>52</v>
      </c>
      <c r="E80" s="6">
        <f>E81</f>
        <v>1261.19</v>
      </c>
      <c r="F80" s="6">
        <f t="shared" ref="F80:I81" si="61">F81</f>
        <v>1061.7824673170085</v>
      </c>
      <c r="G80" s="6">
        <f t="shared" si="61"/>
        <v>4000</v>
      </c>
      <c r="H80" s="6">
        <f t="shared" si="54"/>
        <v>-4000</v>
      </c>
      <c r="I80" s="6">
        <f t="shared" si="61"/>
        <v>0</v>
      </c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</row>
    <row r="81" spans="1:56" s="100" customFormat="1">
      <c r="A81" s="272">
        <v>32</v>
      </c>
      <c r="B81" s="273"/>
      <c r="C81" s="274"/>
      <c r="D81" s="271" t="s">
        <v>62</v>
      </c>
      <c r="E81" s="221">
        <f>E82</f>
        <v>1261.19</v>
      </c>
      <c r="F81" s="221">
        <f t="shared" si="61"/>
        <v>1061.7824673170085</v>
      </c>
      <c r="G81" s="221">
        <f t="shared" si="61"/>
        <v>4000</v>
      </c>
      <c r="H81" s="221">
        <f t="shared" si="54"/>
        <v>-4000</v>
      </c>
      <c r="I81" s="221">
        <f t="shared" si="61"/>
        <v>0</v>
      </c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</row>
    <row r="82" spans="1:56" ht="26.25" hidden="1">
      <c r="A82" s="35">
        <v>329</v>
      </c>
      <c r="B82" s="78"/>
      <c r="C82" s="79"/>
      <c r="D82" s="27" t="s">
        <v>85</v>
      </c>
      <c r="E82" s="10">
        <f>SUM(E83:E84)</f>
        <v>1261.19</v>
      </c>
      <c r="F82" s="10">
        <f t="shared" ref="F82:G82" si="62">SUM(F83:F84)</f>
        <v>1061.7824673170085</v>
      </c>
      <c r="G82" s="10">
        <f t="shared" si="62"/>
        <v>4000</v>
      </c>
      <c r="H82" s="10">
        <f t="shared" si="54"/>
        <v>-4000</v>
      </c>
      <c r="I82" s="10">
        <f t="shared" ref="I82" si="63">SUM(I83:I84)</f>
        <v>0</v>
      </c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</row>
    <row r="83" spans="1:56" ht="26.25" hidden="1">
      <c r="A83" s="80">
        <v>3291</v>
      </c>
      <c r="B83" s="81"/>
      <c r="C83" s="82"/>
      <c r="D83" s="28" t="s">
        <v>86</v>
      </c>
      <c r="E83" s="12">
        <v>323.89</v>
      </c>
      <c r="F83" s="12">
        <v>265.44561682925212</v>
      </c>
      <c r="G83" s="12">
        <v>1000</v>
      </c>
      <c r="H83" s="12">
        <f t="shared" si="54"/>
        <v>-1000</v>
      </c>
      <c r="I83" s="12">
        <v>0</v>
      </c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  <c r="AV83" s="100"/>
      <c r="AW83" s="100"/>
      <c r="AX83" s="100"/>
      <c r="AY83" s="100"/>
      <c r="AZ83" s="100"/>
      <c r="BA83" s="100"/>
      <c r="BB83" s="100"/>
      <c r="BC83" s="100"/>
      <c r="BD83" s="100"/>
    </row>
    <row r="84" spans="1:56" ht="26.25" hidden="1">
      <c r="A84" s="80">
        <v>3299</v>
      </c>
      <c r="B84" s="81"/>
      <c r="C84" s="82"/>
      <c r="D84" s="28" t="s">
        <v>85</v>
      </c>
      <c r="E84" s="12">
        <v>937.3</v>
      </c>
      <c r="F84" s="12">
        <v>796.33685048775624</v>
      </c>
      <c r="G84" s="12">
        <v>3000</v>
      </c>
      <c r="H84" s="12">
        <f t="shared" si="54"/>
        <v>-3000</v>
      </c>
      <c r="I84" s="12">
        <v>0</v>
      </c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0"/>
      <c r="BA84" s="100"/>
      <c r="BB84" s="100"/>
      <c r="BC84" s="100"/>
      <c r="BD84" s="100"/>
    </row>
    <row r="85" spans="1:56">
      <c r="A85" s="318" t="s">
        <v>157</v>
      </c>
      <c r="B85" s="318"/>
      <c r="C85" s="318"/>
      <c r="D85" s="73" t="s">
        <v>158</v>
      </c>
      <c r="E85" s="74">
        <f>E87</f>
        <v>0</v>
      </c>
      <c r="F85" s="74">
        <f t="shared" ref="F85:G85" si="64">F87</f>
        <v>663.61404207313024</v>
      </c>
      <c r="G85" s="74">
        <f t="shared" si="64"/>
        <v>0</v>
      </c>
      <c r="H85" s="74">
        <f t="shared" si="54"/>
        <v>0</v>
      </c>
      <c r="I85" s="74">
        <f t="shared" ref="I85" si="65">I87</f>
        <v>0</v>
      </c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</row>
    <row r="86" spans="1:56" ht="15" customHeight="1">
      <c r="A86" s="319" t="s">
        <v>149</v>
      </c>
      <c r="B86" s="319"/>
      <c r="C86" s="319"/>
      <c r="D86" s="57" t="s">
        <v>47</v>
      </c>
      <c r="E86" s="14">
        <f>E85</f>
        <v>0</v>
      </c>
      <c r="F86" s="14">
        <f t="shared" ref="F86:G86" si="66">F85</f>
        <v>663.61404207313024</v>
      </c>
      <c r="G86" s="14">
        <f t="shared" si="66"/>
        <v>0</v>
      </c>
      <c r="H86" s="14">
        <f t="shared" si="54"/>
        <v>0</v>
      </c>
      <c r="I86" s="14">
        <f t="shared" ref="I86" si="67">I85</f>
        <v>0</v>
      </c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  <c r="BD86" s="103"/>
    </row>
    <row r="87" spans="1:56">
      <c r="A87" s="75" t="s">
        <v>159</v>
      </c>
      <c r="B87" s="76"/>
      <c r="C87" s="77"/>
      <c r="D87" s="83" t="s">
        <v>52</v>
      </c>
      <c r="E87" s="6">
        <f>E88</f>
        <v>0</v>
      </c>
      <c r="F87" s="6">
        <f t="shared" ref="F87:I89" si="68">F88</f>
        <v>663.61404207313024</v>
      </c>
      <c r="G87" s="6">
        <f t="shared" si="68"/>
        <v>0</v>
      </c>
      <c r="H87" s="6">
        <f t="shared" si="54"/>
        <v>0</v>
      </c>
      <c r="I87" s="6">
        <f t="shared" si="68"/>
        <v>0</v>
      </c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  <c r="BA87" s="104"/>
      <c r="BB87" s="104"/>
      <c r="BC87" s="104"/>
      <c r="BD87" s="104"/>
    </row>
    <row r="88" spans="1:56" s="100" customFormat="1">
      <c r="A88" s="272" t="s">
        <v>160</v>
      </c>
      <c r="B88" s="273"/>
      <c r="C88" s="274"/>
      <c r="D88" s="275" t="s">
        <v>62</v>
      </c>
      <c r="E88" s="221">
        <f>E89</f>
        <v>0</v>
      </c>
      <c r="F88" s="221">
        <f t="shared" si="68"/>
        <v>663.61404207313024</v>
      </c>
      <c r="G88" s="221">
        <f t="shared" si="68"/>
        <v>0</v>
      </c>
      <c r="H88" s="221">
        <f t="shared" si="54"/>
        <v>0</v>
      </c>
      <c r="I88" s="221">
        <f t="shared" si="68"/>
        <v>0</v>
      </c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</row>
    <row r="89" spans="1:56" ht="24" hidden="1">
      <c r="A89" s="35" t="s">
        <v>161</v>
      </c>
      <c r="B89" s="78"/>
      <c r="C89" s="79"/>
      <c r="D89" s="30" t="s">
        <v>85</v>
      </c>
      <c r="E89" s="10">
        <f>E90</f>
        <v>0</v>
      </c>
      <c r="F89" s="10">
        <f t="shared" si="68"/>
        <v>663.61404207313024</v>
      </c>
      <c r="G89" s="10">
        <f t="shared" si="68"/>
        <v>0</v>
      </c>
      <c r="H89" s="10">
        <f t="shared" si="54"/>
        <v>0</v>
      </c>
      <c r="I89" s="10">
        <f t="shared" si="68"/>
        <v>0</v>
      </c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</row>
    <row r="90" spans="1:56" ht="24" hidden="1">
      <c r="A90" s="80" t="s">
        <v>162</v>
      </c>
      <c r="B90" s="81"/>
      <c r="C90" s="82"/>
      <c r="D90" s="31" t="s">
        <v>85</v>
      </c>
      <c r="E90" s="12">
        <v>0</v>
      </c>
      <c r="F90" s="12">
        <v>663.61404207313024</v>
      </c>
      <c r="G90" s="12">
        <v>0</v>
      </c>
      <c r="H90" s="12">
        <f t="shared" si="54"/>
        <v>0</v>
      </c>
      <c r="I90" s="12">
        <v>0</v>
      </c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</row>
    <row r="91" spans="1:56">
      <c r="A91" s="318" t="s">
        <v>164</v>
      </c>
      <c r="B91" s="318"/>
      <c r="C91" s="318"/>
      <c r="D91" s="84" t="s">
        <v>165</v>
      </c>
      <c r="E91" s="74">
        <f>E93</f>
        <v>530.89</v>
      </c>
      <c r="F91" s="74">
        <f t="shared" ref="F91:G91" si="69">F93</f>
        <v>519.34434932643171</v>
      </c>
      <c r="G91" s="74">
        <f t="shared" si="69"/>
        <v>531</v>
      </c>
      <c r="H91" s="74">
        <f t="shared" si="54"/>
        <v>0</v>
      </c>
      <c r="I91" s="74">
        <f t="shared" ref="I91" si="70">I93</f>
        <v>531</v>
      </c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</row>
    <row r="92" spans="1:56" ht="15" customHeight="1">
      <c r="A92" s="319" t="s">
        <v>149</v>
      </c>
      <c r="B92" s="319"/>
      <c r="C92" s="319"/>
      <c r="D92" s="57" t="s">
        <v>47</v>
      </c>
      <c r="E92" s="14">
        <f>E91</f>
        <v>530.89</v>
      </c>
      <c r="F92" s="14">
        <f t="shared" ref="F92:G92" si="71">F91</f>
        <v>519.34434932643171</v>
      </c>
      <c r="G92" s="14">
        <f t="shared" si="71"/>
        <v>531</v>
      </c>
      <c r="H92" s="14">
        <f t="shared" si="54"/>
        <v>0</v>
      </c>
      <c r="I92" s="14">
        <f t="shared" ref="I92" si="72">I91</f>
        <v>531</v>
      </c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</row>
    <row r="93" spans="1:56">
      <c r="A93" s="75">
        <v>3</v>
      </c>
      <c r="B93" s="76"/>
      <c r="C93" s="77"/>
      <c r="D93" s="68" t="s">
        <v>52</v>
      </c>
      <c r="E93" s="6">
        <f>E94</f>
        <v>530.89</v>
      </c>
      <c r="F93" s="6">
        <f t="shared" ref="F93:I95" si="73">F94</f>
        <v>519.34434932643171</v>
      </c>
      <c r="G93" s="6">
        <f t="shared" si="73"/>
        <v>531</v>
      </c>
      <c r="H93" s="6">
        <f t="shared" si="54"/>
        <v>0</v>
      </c>
      <c r="I93" s="6">
        <f t="shared" si="73"/>
        <v>531</v>
      </c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4"/>
    </row>
    <row r="94" spans="1:56" s="100" customFormat="1">
      <c r="A94" s="272">
        <v>32</v>
      </c>
      <c r="B94" s="273"/>
      <c r="C94" s="274"/>
      <c r="D94" s="271" t="s">
        <v>62</v>
      </c>
      <c r="E94" s="221">
        <f>E95</f>
        <v>530.89</v>
      </c>
      <c r="F94" s="221">
        <f t="shared" si="73"/>
        <v>519.34434932643171</v>
      </c>
      <c r="G94" s="221">
        <f t="shared" si="73"/>
        <v>531</v>
      </c>
      <c r="H94" s="221">
        <f t="shared" si="54"/>
        <v>0</v>
      </c>
      <c r="I94" s="221">
        <f t="shared" si="73"/>
        <v>531</v>
      </c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</row>
    <row r="95" spans="1:56" hidden="1">
      <c r="A95" s="35">
        <v>323</v>
      </c>
      <c r="B95" s="78"/>
      <c r="C95" s="79"/>
      <c r="D95" s="27" t="s">
        <v>75</v>
      </c>
      <c r="E95" s="10">
        <f>E96</f>
        <v>530.89</v>
      </c>
      <c r="F95" s="10">
        <f t="shared" si="73"/>
        <v>519.34434932643171</v>
      </c>
      <c r="G95" s="10">
        <f t="shared" si="73"/>
        <v>531</v>
      </c>
      <c r="H95" s="10">
        <f t="shared" si="54"/>
        <v>0</v>
      </c>
      <c r="I95" s="10">
        <f t="shared" si="73"/>
        <v>531</v>
      </c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</row>
    <row r="96" spans="1:56" hidden="1">
      <c r="A96" s="80">
        <v>3237</v>
      </c>
      <c r="B96" s="81"/>
      <c r="C96" s="82"/>
      <c r="D96" s="28" t="s">
        <v>82</v>
      </c>
      <c r="E96" s="12">
        <v>530.89</v>
      </c>
      <c r="F96" s="12">
        <v>519.34434932643171</v>
      </c>
      <c r="G96" s="12">
        <v>531</v>
      </c>
      <c r="H96" s="12">
        <f t="shared" si="54"/>
        <v>0</v>
      </c>
      <c r="I96" s="12">
        <v>531</v>
      </c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</row>
    <row r="97" spans="1:56" ht="15" customHeight="1">
      <c r="A97" s="318" t="s">
        <v>166</v>
      </c>
      <c r="B97" s="318"/>
      <c r="C97" s="318"/>
      <c r="D97" s="84" t="s">
        <v>167</v>
      </c>
      <c r="E97" s="74">
        <f>E99</f>
        <v>22662.620000000003</v>
      </c>
      <c r="F97" s="74">
        <f t="shared" ref="F97:G97" si="74">F99</f>
        <v>0</v>
      </c>
      <c r="G97" s="74">
        <f t="shared" si="74"/>
        <v>0</v>
      </c>
      <c r="H97" s="74">
        <f t="shared" si="54"/>
        <v>0</v>
      </c>
      <c r="I97" s="74">
        <f t="shared" ref="I97" si="75">I99</f>
        <v>0</v>
      </c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</row>
    <row r="98" spans="1:56">
      <c r="A98" s="319" t="s">
        <v>149</v>
      </c>
      <c r="B98" s="319"/>
      <c r="C98" s="319"/>
      <c r="D98" s="57" t="s">
        <v>47</v>
      </c>
      <c r="E98" s="14">
        <f>E97</f>
        <v>22662.620000000003</v>
      </c>
      <c r="F98" s="14">
        <f t="shared" ref="F98:G98" si="76">F97</f>
        <v>0</v>
      </c>
      <c r="G98" s="14">
        <f t="shared" si="76"/>
        <v>0</v>
      </c>
      <c r="H98" s="14">
        <f t="shared" si="54"/>
        <v>0</v>
      </c>
      <c r="I98" s="14">
        <f t="shared" ref="I98" si="77">I97</f>
        <v>0</v>
      </c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</row>
    <row r="99" spans="1:56">
      <c r="A99" s="75">
        <v>3</v>
      </c>
      <c r="B99" s="76"/>
      <c r="C99" s="77"/>
      <c r="D99" s="68" t="s">
        <v>52</v>
      </c>
      <c r="E99" s="6">
        <f>E100+E107</f>
        <v>22662.620000000003</v>
      </c>
      <c r="F99" s="6">
        <f t="shared" ref="F99:G99" si="78">F100+F107</f>
        <v>0</v>
      </c>
      <c r="G99" s="6">
        <f t="shared" si="78"/>
        <v>0</v>
      </c>
      <c r="H99" s="6">
        <f t="shared" si="54"/>
        <v>0</v>
      </c>
      <c r="I99" s="6">
        <f t="shared" ref="I99" si="79">I100+I107</f>
        <v>0</v>
      </c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Y99" s="104"/>
      <c r="AZ99" s="104"/>
      <c r="BA99" s="104"/>
      <c r="BB99" s="104"/>
      <c r="BC99" s="104"/>
      <c r="BD99" s="104"/>
    </row>
    <row r="100" spans="1:56" s="100" customFormat="1">
      <c r="A100" s="272">
        <v>31</v>
      </c>
      <c r="B100" s="273"/>
      <c r="C100" s="274"/>
      <c r="D100" s="271" t="s">
        <v>53</v>
      </c>
      <c r="E100" s="221">
        <f>E101+E103+E105</f>
        <v>21185.81</v>
      </c>
      <c r="F100" s="221">
        <f t="shared" ref="F100:G100" si="80">F101+F103+F105</f>
        <v>0</v>
      </c>
      <c r="G100" s="221">
        <f t="shared" si="80"/>
        <v>0</v>
      </c>
      <c r="H100" s="221">
        <f t="shared" si="54"/>
        <v>0</v>
      </c>
      <c r="I100" s="221">
        <f t="shared" ref="I100" si="81">I101+I103+I105</f>
        <v>0</v>
      </c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</row>
    <row r="101" spans="1:56" s="100" customFormat="1" hidden="1">
      <c r="A101" s="276">
        <v>311</v>
      </c>
      <c r="B101" s="277"/>
      <c r="C101" s="278"/>
      <c r="D101" s="233" t="s">
        <v>54</v>
      </c>
      <c r="E101" s="223">
        <f>E102</f>
        <v>17800.740000000002</v>
      </c>
      <c r="F101" s="223">
        <f t="shared" ref="F101:I101" si="82">F102</f>
        <v>0</v>
      </c>
      <c r="G101" s="223">
        <f t="shared" si="82"/>
        <v>0</v>
      </c>
      <c r="H101" s="223">
        <f t="shared" si="54"/>
        <v>0</v>
      </c>
      <c r="I101" s="223">
        <f t="shared" si="82"/>
        <v>0</v>
      </c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</row>
    <row r="102" spans="1:56" s="100" customFormat="1" hidden="1">
      <c r="A102" s="279">
        <v>3111</v>
      </c>
      <c r="B102" s="280"/>
      <c r="C102" s="281"/>
      <c r="D102" s="234" t="s">
        <v>55</v>
      </c>
      <c r="E102" s="226">
        <v>17800.740000000002</v>
      </c>
      <c r="F102" s="226">
        <v>0</v>
      </c>
      <c r="G102" s="226">
        <v>0</v>
      </c>
      <c r="H102" s="226">
        <f t="shared" si="54"/>
        <v>0</v>
      </c>
      <c r="I102" s="226">
        <v>0</v>
      </c>
    </row>
    <row r="103" spans="1:56" s="100" customFormat="1" hidden="1">
      <c r="A103" s="276">
        <v>312</v>
      </c>
      <c r="B103" s="277"/>
      <c r="C103" s="278"/>
      <c r="D103" s="233" t="s">
        <v>56</v>
      </c>
      <c r="E103" s="223">
        <f>E104</f>
        <v>447.94</v>
      </c>
      <c r="F103" s="223">
        <f t="shared" ref="F103" si="83">F104</f>
        <v>0</v>
      </c>
      <c r="G103" s="223">
        <f>G104</f>
        <v>0</v>
      </c>
      <c r="H103" s="223">
        <f t="shared" si="54"/>
        <v>0</v>
      </c>
      <c r="I103" s="223">
        <f>I104</f>
        <v>0</v>
      </c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</row>
    <row r="104" spans="1:56" s="100" customFormat="1" hidden="1">
      <c r="A104" s="279">
        <v>3121</v>
      </c>
      <c r="B104" s="280"/>
      <c r="C104" s="281"/>
      <c r="D104" s="234" t="s">
        <v>56</v>
      </c>
      <c r="E104" s="226">
        <v>447.94</v>
      </c>
      <c r="F104" s="226">
        <v>0</v>
      </c>
      <c r="G104" s="226">
        <v>0</v>
      </c>
      <c r="H104" s="226">
        <f t="shared" si="54"/>
        <v>0</v>
      </c>
      <c r="I104" s="226">
        <v>0</v>
      </c>
    </row>
    <row r="105" spans="1:56" s="100" customFormat="1" hidden="1">
      <c r="A105" s="276">
        <v>313</v>
      </c>
      <c r="B105" s="277"/>
      <c r="C105" s="278"/>
      <c r="D105" s="233" t="s">
        <v>57</v>
      </c>
      <c r="E105" s="223">
        <f>E106</f>
        <v>2937.13</v>
      </c>
      <c r="F105" s="223">
        <f t="shared" ref="F105:I105" si="84">F106</f>
        <v>0</v>
      </c>
      <c r="G105" s="223">
        <f t="shared" si="84"/>
        <v>0</v>
      </c>
      <c r="H105" s="223">
        <f t="shared" si="54"/>
        <v>0</v>
      </c>
      <c r="I105" s="223">
        <f t="shared" si="84"/>
        <v>0</v>
      </c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  <c r="AQ105" s="106"/>
      <c r="AR105" s="106"/>
      <c r="AS105" s="106"/>
      <c r="AT105" s="106"/>
      <c r="AU105" s="106"/>
      <c r="AV105" s="106"/>
      <c r="AW105" s="106"/>
      <c r="AX105" s="106"/>
      <c r="AY105" s="106"/>
      <c r="AZ105" s="106"/>
      <c r="BA105" s="106"/>
      <c r="BB105" s="106"/>
      <c r="BC105" s="106"/>
      <c r="BD105" s="106"/>
    </row>
    <row r="106" spans="1:56" s="100" customFormat="1" ht="26.25" hidden="1">
      <c r="A106" s="279">
        <v>3132</v>
      </c>
      <c r="B106" s="280"/>
      <c r="C106" s="281"/>
      <c r="D106" s="234" t="s">
        <v>58</v>
      </c>
      <c r="E106" s="226">
        <v>2937.13</v>
      </c>
      <c r="F106" s="226">
        <v>0</v>
      </c>
      <c r="G106" s="226">
        <v>0</v>
      </c>
      <c r="H106" s="226">
        <f t="shared" si="54"/>
        <v>0</v>
      </c>
      <c r="I106" s="226">
        <v>0</v>
      </c>
    </row>
    <row r="107" spans="1:56" s="100" customFormat="1">
      <c r="A107" s="272">
        <v>32</v>
      </c>
      <c r="B107" s="273"/>
      <c r="C107" s="274"/>
      <c r="D107" s="271" t="s">
        <v>62</v>
      </c>
      <c r="E107" s="221">
        <f>E108</f>
        <v>1476.81</v>
      </c>
      <c r="F107" s="221">
        <f t="shared" ref="F107:I107" si="85">F108</f>
        <v>0</v>
      </c>
      <c r="G107" s="221">
        <f t="shared" si="85"/>
        <v>0</v>
      </c>
      <c r="H107" s="221">
        <f t="shared" si="54"/>
        <v>0</v>
      </c>
      <c r="I107" s="221">
        <f t="shared" si="85"/>
        <v>0</v>
      </c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</row>
    <row r="108" spans="1:56" hidden="1">
      <c r="A108" s="35">
        <v>321</v>
      </c>
      <c r="B108" s="78"/>
      <c r="C108" s="79"/>
      <c r="D108" s="27" t="s">
        <v>63</v>
      </c>
      <c r="E108" s="10">
        <f>SUM(E109:E110)</f>
        <v>1476.81</v>
      </c>
      <c r="F108" s="10">
        <f t="shared" ref="F108:G108" si="86">SUM(F109:F110)</f>
        <v>0</v>
      </c>
      <c r="G108" s="10">
        <f t="shared" si="86"/>
        <v>0</v>
      </c>
      <c r="H108" s="10">
        <f t="shared" si="54"/>
        <v>0</v>
      </c>
      <c r="I108" s="10">
        <f t="shared" ref="I108" si="87">SUM(I109:I110)</f>
        <v>0</v>
      </c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  <c r="AQ108" s="106"/>
      <c r="AR108" s="106"/>
      <c r="AS108" s="106"/>
      <c r="AT108" s="106"/>
      <c r="AU108" s="106"/>
      <c r="AV108" s="106"/>
      <c r="AW108" s="106"/>
      <c r="AX108" s="106"/>
      <c r="AY108" s="106"/>
      <c r="AZ108" s="106"/>
      <c r="BA108" s="106"/>
      <c r="BB108" s="106"/>
      <c r="BC108" s="106"/>
      <c r="BD108" s="106"/>
    </row>
    <row r="109" spans="1:56" hidden="1">
      <c r="A109" s="80">
        <v>3211</v>
      </c>
      <c r="B109" s="81"/>
      <c r="C109" s="82"/>
      <c r="D109" s="28" t="s">
        <v>64</v>
      </c>
      <c r="E109" s="12">
        <v>53.09</v>
      </c>
      <c r="F109" s="12">
        <v>0</v>
      </c>
      <c r="G109" s="12">
        <v>0</v>
      </c>
      <c r="H109" s="12">
        <f t="shared" si="54"/>
        <v>0</v>
      </c>
      <c r="I109" s="12">
        <v>0</v>
      </c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</row>
    <row r="110" spans="1:56" ht="26.25" hidden="1">
      <c r="A110" s="80">
        <v>3212</v>
      </c>
      <c r="B110" s="81"/>
      <c r="C110" s="82"/>
      <c r="D110" s="28" t="s">
        <v>163</v>
      </c>
      <c r="E110" s="12">
        <v>1423.72</v>
      </c>
      <c r="F110" s="12">
        <v>0</v>
      </c>
      <c r="G110" s="12">
        <v>0</v>
      </c>
      <c r="H110" s="12">
        <f t="shared" si="54"/>
        <v>0</v>
      </c>
      <c r="I110" s="12">
        <v>0</v>
      </c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0"/>
      <c r="BB110" s="100"/>
      <c r="BC110" s="100"/>
      <c r="BD110" s="100"/>
    </row>
    <row r="111" spans="1:56" ht="15" customHeight="1">
      <c r="A111" s="318" t="s">
        <v>168</v>
      </c>
      <c r="B111" s="318"/>
      <c r="C111" s="318"/>
      <c r="D111" s="84" t="s">
        <v>169</v>
      </c>
      <c r="E111" s="74">
        <f>E113</f>
        <v>8993.2999999999993</v>
      </c>
      <c r="F111" s="74">
        <f t="shared" ref="F111:G111" si="88">F113</f>
        <v>13620.241555511313</v>
      </c>
      <c r="G111" s="74">
        <f t="shared" si="88"/>
        <v>0</v>
      </c>
      <c r="H111" s="74">
        <f t="shared" si="54"/>
        <v>0</v>
      </c>
      <c r="I111" s="74">
        <f t="shared" ref="I111" si="89">I113</f>
        <v>0</v>
      </c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</row>
    <row r="112" spans="1:56" ht="15" customHeight="1">
      <c r="A112" s="319" t="s">
        <v>149</v>
      </c>
      <c r="B112" s="319"/>
      <c r="C112" s="319"/>
      <c r="D112" s="57" t="s">
        <v>47</v>
      </c>
      <c r="E112" s="14">
        <f>E111</f>
        <v>8993.2999999999993</v>
      </c>
      <c r="F112" s="14">
        <f t="shared" ref="F112:G112" si="90">F111</f>
        <v>13620.241555511313</v>
      </c>
      <c r="G112" s="14">
        <f t="shared" si="90"/>
        <v>0</v>
      </c>
      <c r="H112" s="14">
        <f t="shared" si="54"/>
        <v>0</v>
      </c>
      <c r="I112" s="14">
        <f t="shared" ref="I112" si="91">I111</f>
        <v>0</v>
      </c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</row>
    <row r="113" spans="1:56">
      <c r="A113" s="75">
        <v>3</v>
      </c>
      <c r="B113" s="76"/>
      <c r="C113" s="77"/>
      <c r="D113" s="68" t="s">
        <v>52</v>
      </c>
      <c r="E113" s="6">
        <f>E114+E121</f>
        <v>8993.2999999999993</v>
      </c>
      <c r="F113" s="6">
        <f t="shared" ref="F113:G113" si="92">F114+F121</f>
        <v>13620.241555511313</v>
      </c>
      <c r="G113" s="6">
        <f t="shared" si="92"/>
        <v>0</v>
      </c>
      <c r="H113" s="6">
        <f t="shared" si="54"/>
        <v>0</v>
      </c>
      <c r="I113" s="6">
        <f t="shared" ref="I113" si="93">I114+I121</f>
        <v>0</v>
      </c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  <c r="AP113" s="104"/>
      <c r="AQ113" s="104"/>
      <c r="AR113" s="104"/>
      <c r="AS113" s="104"/>
      <c r="AT113" s="104"/>
      <c r="AU113" s="104"/>
      <c r="AV113" s="104"/>
      <c r="AW113" s="104"/>
      <c r="AX113" s="104"/>
      <c r="AY113" s="104"/>
      <c r="AZ113" s="104"/>
      <c r="BA113" s="104"/>
      <c r="BB113" s="104"/>
      <c r="BC113" s="104"/>
      <c r="BD113" s="104"/>
    </row>
    <row r="114" spans="1:56" s="100" customFormat="1">
      <c r="A114" s="272">
        <v>31</v>
      </c>
      <c r="B114" s="273"/>
      <c r="C114" s="274"/>
      <c r="D114" s="271" t="s">
        <v>53</v>
      </c>
      <c r="E114" s="221">
        <f>E115+E117+E119</f>
        <v>8430.75</v>
      </c>
      <c r="F114" s="221">
        <f t="shared" ref="F114:G114" si="94">F115+F117+F119</f>
        <v>12412.463998938216</v>
      </c>
      <c r="G114" s="221">
        <f t="shared" si="94"/>
        <v>0</v>
      </c>
      <c r="H114" s="221">
        <f t="shared" si="54"/>
        <v>0</v>
      </c>
      <c r="I114" s="221">
        <f t="shared" ref="I114" si="95">I115+I117+I119</f>
        <v>0</v>
      </c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</row>
    <row r="115" spans="1:56" s="100" customFormat="1" hidden="1">
      <c r="A115" s="276">
        <v>311</v>
      </c>
      <c r="B115" s="277"/>
      <c r="C115" s="278"/>
      <c r="D115" s="233" t="s">
        <v>54</v>
      </c>
      <c r="E115" s="223">
        <f>E116</f>
        <v>6439.22</v>
      </c>
      <c r="F115" s="223">
        <f t="shared" ref="F115:I115" si="96">F116</f>
        <v>10654.476076713781</v>
      </c>
      <c r="G115" s="223">
        <f t="shared" si="96"/>
        <v>0</v>
      </c>
      <c r="H115" s="223">
        <f t="shared" si="54"/>
        <v>0</v>
      </c>
      <c r="I115" s="223">
        <f t="shared" si="96"/>
        <v>0</v>
      </c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</row>
    <row r="116" spans="1:56" s="100" customFormat="1" hidden="1">
      <c r="A116" s="279">
        <v>3111</v>
      </c>
      <c r="B116" s="280"/>
      <c r="C116" s="281"/>
      <c r="D116" s="234" t="s">
        <v>55</v>
      </c>
      <c r="E116" s="226">
        <v>6439.22</v>
      </c>
      <c r="F116" s="226">
        <v>10654.476076713781</v>
      </c>
      <c r="G116" s="226">
        <v>0</v>
      </c>
      <c r="H116" s="226">
        <f t="shared" si="54"/>
        <v>0</v>
      </c>
      <c r="I116" s="226">
        <v>0</v>
      </c>
    </row>
    <row r="117" spans="1:56" s="100" customFormat="1" hidden="1">
      <c r="A117" s="276">
        <v>312</v>
      </c>
      <c r="B117" s="277"/>
      <c r="C117" s="278"/>
      <c r="D117" s="233" t="s">
        <v>56</v>
      </c>
      <c r="E117" s="223">
        <f>E118</f>
        <v>929.06</v>
      </c>
      <c r="F117" s="223">
        <f t="shared" ref="F117:I117" si="97">F118</f>
        <v>0</v>
      </c>
      <c r="G117" s="223">
        <f t="shared" si="97"/>
        <v>0</v>
      </c>
      <c r="H117" s="223">
        <f t="shared" si="54"/>
        <v>0</v>
      </c>
      <c r="I117" s="223">
        <f t="shared" si="97"/>
        <v>0</v>
      </c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</row>
    <row r="118" spans="1:56" s="100" customFormat="1" hidden="1">
      <c r="A118" s="279">
        <v>3121</v>
      </c>
      <c r="B118" s="280"/>
      <c r="C118" s="281"/>
      <c r="D118" s="234" t="s">
        <v>56</v>
      </c>
      <c r="E118" s="226">
        <v>929.06</v>
      </c>
      <c r="F118" s="226">
        <v>0</v>
      </c>
      <c r="G118" s="226">
        <v>0</v>
      </c>
      <c r="H118" s="226">
        <f t="shared" si="54"/>
        <v>0</v>
      </c>
      <c r="I118" s="226">
        <v>0</v>
      </c>
      <c r="J118" s="107"/>
    </row>
    <row r="119" spans="1:56" s="100" customFormat="1" hidden="1">
      <c r="A119" s="276">
        <v>313</v>
      </c>
      <c r="B119" s="277"/>
      <c r="C119" s="278"/>
      <c r="D119" s="233" t="s">
        <v>57</v>
      </c>
      <c r="E119" s="223">
        <f>E120</f>
        <v>1062.47</v>
      </c>
      <c r="F119" s="223">
        <f t="shared" ref="F119:I119" si="98">F120</f>
        <v>1757.9879222244342</v>
      </c>
      <c r="G119" s="223">
        <f t="shared" si="98"/>
        <v>0</v>
      </c>
      <c r="H119" s="223">
        <f t="shared" si="54"/>
        <v>0</v>
      </c>
      <c r="I119" s="223">
        <f t="shared" si="98"/>
        <v>0</v>
      </c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</row>
    <row r="120" spans="1:56" s="100" customFormat="1" ht="26.25" hidden="1">
      <c r="A120" s="279">
        <v>3132</v>
      </c>
      <c r="B120" s="280"/>
      <c r="C120" s="281"/>
      <c r="D120" s="234" t="s">
        <v>58</v>
      </c>
      <c r="E120" s="226">
        <v>1062.47</v>
      </c>
      <c r="F120" s="226">
        <v>1757.9879222244342</v>
      </c>
      <c r="G120" s="226">
        <v>0</v>
      </c>
      <c r="H120" s="226">
        <f t="shared" si="54"/>
        <v>0</v>
      </c>
      <c r="I120" s="226">
        <v>0</v>
      </c>
    </row>
    <row r="121" spans="1:56" s="100" customFormat="1">
      <c r="A121" s="272">
        <v>32</v>
      </c>
      <c r="B121" s="273"/>
      <c r="C121" s="274"/>
      <c r="D121" s="271" t="s">
        <v>62</v>
      </c>
      <c r="E121" s="221">
        <f>E122</f>
        <v>562.55000000000007</v>
      </c>
      <c r="F121" s="221">
        <f t="shared" ref="F121:I121" si="99">F122</f>
        <v>1207.7775565730969</v>
      </c>
      <c r="G121" s="221">
        <f t="shared" si="99"/>
        <v>0</v>
      </c>
      <c r="H121" s="221">
        <f t="shared" si="54"/>
        <v>0</v>
      </c>
      <c r="I121" s="221">
        <f t="shared" si="99"/>
        <v>0</v>
      </c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</row>
    <row r="122" spans="1:56" hidden="1">
      <c r="A122" s="35">
        <v>321</v>
      </c>
      <c r="B122" s="78"/>
      <c r="C122" s="79"/>
      <c r="D122" s="27" t="s">
        <v>63</v>
      </c>
      <c r="E122" s="10">
        <f>SUM(E123:E124)</f>
        <v>562.55000000000007</v>
      </c>
      <c r="F122" s="10">
        <f t="shared" ref="F122:G122" si="100">SUM(F123:F124)</f>
        <v>1207.7775565730969</v>
      </c>
      <c r="G122" s="10">
        <f t="shared" si="100"/>
        <v>0</v>
      </c>
      <c r="H122" s="10">
        <f t="shared" si="54"/>
        <v>0</v>
      </c>
      <c r="I122" s="10">
        <f t="shared" ref="I122" si="101">SUM(I123:I124)</f>
        <v>0</v>
      </c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  <c r="AQ122" s="106"/>
      <c r="AR122" s="106"/>
      <c r="AS122" s="106"/>
      <c r="AT122" s="106"/>
      <c r="AU122" s="106"/>
      <c r="AV122" s="106"/>
      <c r="AW122" s="106"/>
      <c r="AX122" s="106"/>
      <c r="AY122" s="106"/>
      <c r="AZ122" s="106"/>
      <c r="BA122" s="106"/>
      <c r="BB122" s="106"/>
      <c r="BC122" s="106"/>
      <c r="BD122" s="106"/>
    </row>
    <row r="123" spans="1:56" hidden="1">
      <c r="A123" s="80">
        <v>3211</v>
      </c>
      <c r="B123" s="81"/>
      <c r="C123" s="82"/>
      <c r="D123" s="28" t="s">
        <v>64</v>
      </c>
      <c r="E123" s="12">
        <v>40.61</v>
      </c>
      <c r="F123" s="12">
        <v>0</v>
      </c>
      <c r="G123" s="12">
        <v>0</v>
      </c>
      <c r="H123" s="12">
        <f t="shared" si="54"/>
        <v>0</v>
      </c>
      <c r="I123" s="12">
        <v>0</v>
      </c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</row>
    <row r="124" spans="1:56" ht="26.25" hidden="1">
      <c r="A124" s="80">
        <v>3212</v>
      </c>
      <c r="B124" s="81"/>
      <c r="C124" s="82"/>
      <c r="D124" s="28" t="s">
        <v>163</v>
      </c>
      <c r="E124" s="12">
        <v>521.94000000000005</v>
      </c>
      <c r="F124" s="12">
        <v>1207.7775565730969</v>
      </c>
      <c r="G124" s="12">
        <v>0</v>
      </c>
      <c r="H124" s="12">
        <f t="shared" si="54"/>
        <v>0</v>
      </c>
      <c r="I124" s="12">
        <v>0</v>
      </c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</row>
    <row r="125" spans="1:56" ht="15" customHeight="1">
      <c r="A125" s="318" t="s">
        <v>170</v>
      </c>
      <c r="B125" s="318"/>
      <c r="C125" s="318"/>
      <c r="D125" s="84" t="s">
        <v>171</v>
      </c>
      <c r="E125" s="74">
        <f>E127</f>
        <v>0</v>
      </c>
      <c r="F125" s="74">
        <f t="shared" ref="F125:G125" si="102">F127</f>
        <v>5837.2460017253961</v>
      </c>
      <c r="G125" s="74">
        <f t="shared" si="102"/>
        <v>50779.569999999992</v>
      </c>
      <c r="H125" s="74">
        <f t="shared" si="54"/>
        <v>0</v>
      </c>
      <c r="I125" s="74">
        <f t="shared" ref="I125" si="103">I127</f>
        <v>50779.569999999992</v>
      </c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</row>
    <row r="126" spans="1:56" ht="15" customHeight="1">
      <c r="A126" s="319" t="s">
        <v>149</v>
      </c>
      <c r="B126" s="319"/>
      <c r="C126" s="319"/>
      <c r="D126" s="57" t="s">
        <v>47</v>
      </c>
      <c r="E126" s="14">
        <f>E125</f>
        <v>0</v>
      </c>
      <c r="F126" s="14">
        <f t="shared" ref="F126:G126" si="104">F125</f>
        <v>5837.2460017253961</v>
      </c>
      <c r="G126" s="14">
        <f t="shared" si="104"/>
        <v>50779.569999999992</v>
      </c>
      <c r="H126" s="14">
        <f t="shared" si="54"/>
        <v>0</v>
      </c>
      <c r="I126" s="14">
        <f t="shared" ref="I126" si="105">I125</f>
        <v>50779.569999999992</v>
      </c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  <c r="BD126" s="103"/>
    </row>
    <row r="127" spans="1:56">
      <c r="A127" s="75">
        <v>3</v>
      </c>
      <c r="B127" s="76"/>
      <c r="C127" s="77"/>
      <c r="D127" s="68" t="s">
        <v>52</v>
      </c>
      <c r="E127" s="6">
        <f>E128+E135</f>
        <v>0</v>
      </c>
      <c r="F127" s="6">
        <f t="shared" ref="F127:G127" si="106">F128+F135</f>
        <v>5837.2460017253961</v>
      </c>
      <c r="G127" s="6">
        <f t="shared" si="106"/>
        <v>50779.569999999992</v>
      </c>
      <c r="H127" s="6">
        <f t="shared" si="54"/>
        <v>0</v>
      </c>
      <c r="I127" s="6">
        <f t="shared" ref="I127" si="107">I128+I135</f>
        <v>50779.569999999992</v>
      </c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  <c r="AV127" s="104"/>
      <c r="AW127" s="104"/>
      <c r="AX127" s="104"/>
      <c r="AY127" s="104"/>
      <c r="AZ127" s="104"/>
      <c r="BA127" s="104"/>
      <c r="BB127" s="104"/>
      <c r="BC127" s="104"/>
      <c r="BD127" s="104"/>
    </row>
    <row r="128" spans="1:56" s="100" customFormat="1">
      <c r="A128" s="272">
        <v>31</v>
      </c>
      <c r="B128" s="273"/>
      <c r="C128" s="274"/>
      <c r="D128" s="271" t="s">
        <v>53</v>
      </c>
      <c r="E128" s="221">
        <f>E129+E131+E133</f>
        <v>0</v>
      </c>
      <c r="F128" s="221">
        <f t="shared" ref="F128:G128" si="108">F129+F131+F133</f>
        <v>5319.6270489083545</v>
      </c>
      <c r="G128" s="221">
        <f t="shared" si="108"/>
        <v>48189.569999999992</v>
      </c>
      <c r="H128" s="221">
        <f t="shared" si="54"/>
        <v>0</v>
      </c>
      <c r="I128" s="221">
        <f t="shared" ref="I128" si="109">I129+I131+I133</f>
        <v>48189.569999999992</v>
      </c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</row>
    <row r="129" spans="1:56" s="100" customFormat="1" hidden="1">
      <c r="A129" s="276">
        <v>311</v>
      </c>
      <c r="B129" s="277"/>
      <c r="C129" s="278"/>
      <c r="D129" s="233" t="s">
        <v>54</v>
      </c>
      <c r="E129" s="223">
        <f>E130</f>
        <v>0</v>
      </c>
      <c r="F129" s="223">
        <f t="shared" ref="F129:I129" si="110">F130</f>
        <v>4566.2034640652992</v>
      </c>
      <c r="G129" s="223">
        <f t="shared" si="110"/>
        <v>39046.839999999997</v>
      </c>
      <c r="H129" s="223">
        <f t="shared" si="54"/>
        <v>0</v>
      </c>
      <c r="I129" s="223">
        <f t="shared" si="110"/>
        <v>39046.839999999997</v>
      </c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  <c r="AQ129" s="106"/>
      <c r="AR129" s="106"/>
      <c r="AS129" s="106"/>
      <c r="AT129" s="106"/>
      <c r="AU129" s="106"/>
      <c r="AV129" s="106"/>
      <c r="AW129" s="106"/>
      <c r="AX129" s="106"/>
      <c r="AY129" s="106"/>
      <c r="AZ129" s="106"/>
      <c r="BA129" s="106"/>
      <c r="BB129" s="106"/>
      <c r="BC129" s="106"/>
      <c r="BD129" s="106"/>
    </row>
    <row r="130" spans="1:56" s="100" customFormat="1" hidden="1">
      <c r="A130" s="279">
        <v>3111</v>
      </c>
      <c r="B130" s="280"/>
      <c r="C130" s="281"/>
      <c r="D130" s="234" t="s">
        <v>55</v>
      </c>
      <c r="E130" s="226">
        <v>0</v>
      </c>
      <c r="F130" s="226">
        <v>4566.2034640652992</v>
      </c>
      <c r="G130" s="226">
        <v>39046.839999999997</v>
      </c>
      <c r="H130" s="226">
        <f t="shared" si="54"/>
        <v>0</v>
      </c>
      <c r="I130" s="226">
        <v>39046.839999999997</v>
      </c>
    </row>
    <row r="131" spans="1:56" s="100" customFormat="1" hidden="1">
      <c r="A131" s="276">
        <v>312</v>
      </c>
      <c r="B131" s="277"/>
      <c r="C131" s="278"/>
      <c r="D131" s="233" t="s">
        <v>56</v>
      </c>
      <c r="E131" s="223">
        <f>E132</f>
        <v>0</v>
      </c>
      <c r="F131" s="223">
        <f t="shared" ref="F131:I131" si="111">F132</f>
        <v>0</v>
      </c>
      <c r="G131" s="223">
        <f t="shared" si="111"/>
        <v>2700</v>
      </c>
      <c r="H131" s="223">
        <f t="shared" si="54"/>
        <v>0</v>
      </c>
      <c r="I131" s="223">
        <f t="shared" si="111"/>
        <v>2700</v>
      </c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</row>
    <row r="132" spans="1:56" s="100" customFormat="1" hidden="1">
      <c r="A132" s="279">
        <v>3121</v>
      </c>
      <c r="B132" s="280"/>
      <c r="C132" s="281"/>
      <c r="D132" s="234" t="s">
        <v>56</v>
      </c>
      <c r="E132" s="226">
        <v>0</v>
      </c>
      <c r="F132" s="226">
        <v>0</v>
      </c>
      <c r="G132" s="226">
        <v>2700</v>
      </c>
      <c r="H132" s="226">
        <f t="shared" si="54"/>
        <v>0</v>
      </c>
      <c r="I132" s="226">
        <v>2700</v>
      </c>
    </row>
    <row r="133" spans="1:56" s="100" customFormat="1" hidden="1">
      <c r="A133" s="276">
        <v>313</v>
      </c>
      <c r="B133" s="277"/>
      <c r="C133" s="278"/>
      <c r="D133" s="233" t="s">
        <v>57</v>
      </c>
      <c r="E133" s="223">
        <f>E134</f>
        <v>0</v>
      </c>
      <c r="F133" s="223">
        <f t="shared" ref="F133:I133" si="112">F134</f>
        <v>753.42358484305521</v>
      </c>
      <c r="G133" s="223">
        <f t="shared" si="112"/>
        <v>6442.73</v>
      </c>
      <c r="H133" s="223">
        <f t="shared" si="54"/>
        <v>0</v>
      </c>
      <c r="I133" s="223">
        <f t="shared" si="112"/>
        <v>6442.73</v>
      </c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  <c r="AQ133" s="106"/>
      <c r="AR133" s="106"/>
      <c r="AS133" s="106"/>
      <c r="AT133" s="106"/>
      <c r="AU133" s="106"/>
      <c r="AV133" s="106"/>
      <c r="AW133" s="106"/>
      <c r="AX133" s="106"/>
      <c r="AY133" s="106"/>
      <c r="AZ133" s="106"/>
      <c r="BA133" s="106"/>
      <c r="BB133" s="106"/>
      <c r="BC133" s="106"/>
      <c r="BD133" s="106"/>
    </row>
    <row r="134" spans="1:56" s="100" customFormat="1" ht="26.25" hidden="1">
      <c r="A134" s="279">
        <v>3132</v>
      </c>
      <c r="B134" s="280"/>
      <c r="C134" s="281"/>
      <c r="D134" s="234" t="s">
        <v>58</v>
      </c>
      <c r="E134" s="226">
        <v>0</v>
      </c>
      <c r="F134" s="226">
        <v>753.42358484305521</v>
      </c>
      <c r="G134" s="226">
        <v>6442.73</v>
      </c>
      <c r="H134" s="226">
        <f t="shared" si="54"/>
        <v>0</v>
      </c>
      <c r="I134" s="226">
        <v>6442.73</v>
      </c>
    </row>
    <row r="135" spans="1:56" s="100" customFormat="1">
      <c r="A135" s="272">
        <v>32</v>
      </c>
      <c r="B135" s="273"/>
      <c r="C135" s="274"/>
      <c r="D135" s="271" t="s">
        <v>62</v>
      </c>
      <c r="E135" s="221">
        <f>E136</f>
        <v>0</v>
      </c>
      <c r="F135" s="221">
        <f t="shared" ref="F135:I135" si="113">F136</f>
        <v>517.61895281704153</v>
      </c>
      <c r="G135" s="221">
        <f t="shared" si="113"/>
        <v>2590</v>
      </c>
      <c r="H135" s="221">
        <f t="shared" ref="H135:H203" si="114">I135-G135</f>
        <v>0</v>
      </c>
      <c r="I135" s="221">
        <f t="shared" si="113"/>
        <v>2590</v>
      </c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</row>
    <row r="136" spans="1:56" hidden="1">
      <c r="A136" s="35">
        <v>321</v>
      </c>
      <c r="B136" s="78"/>
      <c r="C136" s="79"/>
      <c r="D136" s="27" t="s">
        <v>63</v>
      </c>
      <c r="E136" s="10">
        <f>SUM(E137:E138)</f>
        <v>0</v>
      </c>
      <c r="F136" s="10">
        <f t="shared" ref="F136:G136" si="115">SUM(F137:F138)</f>
        <v>517.61895281704153</v>
      </c>
      <c r="G136" s="10">
        <f t="shared" si="115"/>
        <v>2590</v>
      </c>
      <c r="H136" s="10">
        <f t="shared" si="114"/>
        <v>0</v>
      </c>
      <c r="I136" s="10">
        <f t="shared" ref="I136" si="116">SUM(I137:I138)</f>
        <v>2590</v>
      </c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</row>
    <row r="137" spans="1:56" hidden="1">
      <c r="A137" s="80">
        <v>3211</v>
      </c>
      <c r="B137" s="81"/>
      <c r="C137" s="82"/>
      <c r="D137" s="28" t="s">
        <v>64</v>
      </c>
      <c r="E137" s="12">
        <v>0</v>
      </c>
      <c r="F137" s="12">
        <v>0</v>
      </c>
      <c r="G137" s="12">
        <v>140</v>
      </c>
      <c r="H137" s="12">
        <f t="shared" si="114"/>
        <v>0</v>
      </c>
      <c r="I137" s="12">
        <v>140</v>
      </c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  <c r="AZ137" s="100"/>
      <c r="BA137" s="100"/>
      <c r="BB137" s="100"/>
      <c r="BC137" s="100"/>
      <c r="BD137" s="100"/>
    </row>
    <row r="138" spans="1:56" ht="26.25" hidden="1">
      <c r="A138" s="80">
        <v>3212</v>
      </c>
      <c r="B138" s="81"/>
      <c r="C138" s="82"/>
      <c r="D138" s="28" t="s">
        <v>163</v>
      </c>
      <c r="E138" s="12">
        <v>0</v>
      </c>
      <c r="F138" s="12">
        <v>517.61895281704153</v>
      </c>
      <c r="G138" s="12">
        <v>2450</v>
      </c>
      <c r="H138" s="12">
        <f t="shared" si="114"/>
        <v>0</v>
      </c>
      <c r="I138" s="12">
        <v>2450</v>
      </c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  <c r="AZ138" s="100"/>
      <c r="BA138" s="100"/>
      <c r="BB138" s="100"/>
      <c r="BC138" s="100"/>
      <c r="BD138" s="100"/>
    </row>
    <row r="139" spans="1:56" ht="15" customHeight="1">
      <c r="A139" s="318" t="s">
        <v>279</v>
      </c>
      <c r="B139" s="318"/>
      <c r="C139" s="318"/>
      <c r="D139" s="84" t="s">
        <v>280</v>
      </c>
      <c r="E139" s="74">
        <f>E141</f>
        <v>0</v>
      </c>
      <c r="F139" s="74">
        <f t="shared" ref="F139:G139" si="117">F141</f>
        <v>0</v>
      </c>
      <c r="G139" s="74">
        <f t="shared" si="117"/>
        <v>23305.550000000003</v>
      </c>
      <c r="H139" s="74">
        <f t="shared" si="114"/>
        <v>0</v>
      </c>
      <c r="I139" s="74">
        <f t="shared" ref="I139" si="118">I141</f>
        <v>23305.550000000003</v>
      </c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108"/>
      <c r="AJ139" s="108"/>
      <c r="AK139" s="108"/>
      <c r="AL139" s="108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  <c r="AX139" s="108"/>
      <c r="AY139" s="108"/>
      <c r="AZ139" s="108"/>
      <c r="BA139" s="108"/>
      <c r="BB139" s="108"/>
      <c r="BC139" s="108"/>
      <c r="BD139" s="108"/>
    </row>
    <row r="140" spans="1:56" ht="15" customHeight="1">
      <c r="A140" s="319" t="s">
        <v>149</v>
      </c>
      <c r="B140" s="319"/>
      <c r="C140" s="319"/>
      <c r="D140" s="57" t="s">
        <v>47</v>
      </c>
      <c r="E140" s="14">
        <f>E139</f>
        <v>0</v>
      </c>
      <c r="F140" s="14">
        <f t="shared" ref="F140:G140" si="119">F139</f>
        <v>0</v>
      </c>
      <c r="G140" s="14">
        <f t="shared" si="119"/>
        <v>23305.550000000003</v>
      </c>
      <c r="H140" s="14">
        <f t="shared" si="114"/>
        <v>0</v>
      </c>
      <c r="I140" s="14">
        <f t="shared" ref="I140" si="120">I139</f>
        <v>23305.550000000003</v>
      </c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  <c r="BD140" s="103"/>
    </row>
    <row r="141" spans="1:56">
      <c r="A141" s="75">
        <v>3</v>
      </c>
      <c r="B141" s="76"/>
      <c r="C141" s="77"/>
      <c r="D141" s="68" t="s">
        <v>52</v>
      </c>
      <c r="E141" s="6">
        <f>E142+E149</f>
        <v>0</v>
      </c>
      <c r="F141" s="6">
        <f t="shared" ref="F141:G141" si="121">F142+F149</f>
        <v>0</v>
      </c>
      <c r="G141" s="6">
        <f t="shared" si="121"/>
        <v>23305.550000000003</v>
      </c>
      <c r="H141" s="6">
        <f t="shared" si="114"/>
        <v>0</v>
      </c>
      <c r="I141" s="6">
        <f t="shared" ref="I141" si="122">I142+I149</f>
        <v>23305.550000000003</v>
      </c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104"/>
      <c r="AX141" s="104"/>
      <c r="AY141" s="104"/>
      <c r="AZ141" s="104"/>
      <c r="BA141" s="104"/>
      <c r="BB141" s="104"/>
      <c r="BC141" s="104"/>
      <c r="BD141" s="104"/>
    </row>
    <row r="142" spans="1:56" s="100" customFormat="1">
      <c r="A142" s="272">
        <v>31</v>
      </c>
      <c r="B142" s="273"/>
      <c r="C142" s="274"/>
      <c r="D142" s="271" t="s">
        <v>53</v>
      </c>
      <c r="E142" s="221">
        <f>E143+E145+E147</f>
        <v>0</v>
      </c>
      <c r="F142" s="221">
        <f t="shared" ref="F142:G142" si="123">F143+F145+F147</f>
        <v>0</v>
      </c>
      <c r="G142" s="221">
        <f t="shared" si="123"/>
        <v>22195.550000000003</v>
      </c>
      <c r="H142" s="221">
        <f t="shared" si="114"/>
        <v>0</v>
      </c>
      <c r="I142" s="221">
        <f t="shared" ref="I142" si="124">I143+I145+I147</f>
        <v>22195.550000000003</v>
      </c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  <c r="BD142" s="105"/>
    </row>
    <row r="143" spans="1:56" s="100" customFormat="1" hidden="1">
      <c r="A143" s="276">
        <v>311</v>
      </c>
      <c r="B143" s="277"/>
      <c r="C143" s="278"/>
      <c r="D143" s="233" t="s">
        <v>54</v>
      </c>
      <c r="E143" s="223">
        <f>E144</f>
        <v>0</v>
      </c>
      <c r="F143" s="223">
        <f t="shared" ref="F143:I143" si="125">F144</f>
        <v>0</v>
      </c>
      <c r="G143" s="223">
        <f t="shared" si="125"/>
        <v>16734.38</v>
      </c>
      <c r="H143" s="223">
        <f t="shared" si="114"/>
        <v>0</v>
      </c>
      <c r="I143" s="223">
        <f t="shared" si="125"/>
        <v>16734.38</v>
      </c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  <c r="AQ143" s="106"/>
      <c r="AR143" s="106"/>
      <c r="AS143" s="106"/>
      <c r="AT143" s="106"/>
      <c r="AU143" s="106"/>
      <c r="AV143" s="106"/>
      <c r="AW143" s="106"/>
      <c r="AX143" s="106"/>
      <c r="AY143" s="106"/>
      <c r="AZ143" s="106"/>
      <c r="BA143" s="106"/>
      <c r="BB143" s="106"/>
      <c r="BC143" s="106"/>
      <c r="BD143" s="106"/>
    </row>
    <row r="144" spans="1:56" s="100" customFormat="1" hidden="1">
      <c r="A144" s="279">
        <v>3111</v>
      </c>
      <c r="B144" s="280"/>
      <c r="C144" s="281"/>
      <c r="D144" s="234" t="s">
        <v>55</v>
      </c>
      <c r="E144" s="226">
        <v>0</v>
      </c>
      <c r="F144" s="226">
        <v>0</v>
      </c>
      <c r="G144" s="226">
        <v>16734.38</v>
      </c>
      <c r="H144" s="226">
        <f t="shared" si="114"/>
        <v>0</v>
      </c>
      <c r="I144" s="226">
        <v>16734.38</v>
      </c>
    </row>
    <row r="145" spans="1:56" s="100" customFormat="1" hidden="1">
      <c r="A145" s="276">
        <v>312</v>
      </c>
      <c r="B145" s="277"/>
      <c r="C145" s="278"/>
      <c r="D145" s="233" t="s">
        <v>56</v>
      </c>
      <c r="E145" s="223">
        <f>E146</f>
        <v>0</v>
      </c>
      <c r="F145" s="223">
        <f t="shared" ref="F145:I145" si="126">F146</f>
        <v>0</v>
      </c>
      <c r="G145" s="223">
        <f t="shared" si="126"/>
        <v>2700</v>
      </c>
      <c r="H145" s="223">
        <f t="shared" si="114"/>
        <v>0</v>
      </c>
      <c r="I145" s="223">
        <f t="shared" si="126"/>
        <v>2700</v>
      </c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</row>
    <row r="146" spans="1:56" s="100" customFormat="1" hidden="1">
      <c r="A146" s="279">
        <v>3121</v>
      </c>
      <c r="B146" s="280"/>
      <c r="C146" s="281"/>
      <c r="D146" s="234" t="s">
        <v>56</v>
      </c>
      <c r="E146" s="226">
        <v>0</v>
      </c>
      <c r="F146" s="226">
        <v>0</v>
      </c>
      <c r="G146" s="226">
        <v>2700</v>
      </c>
      <c r="H146" s="226">
        <f t="shared" si="114"/>
        <v>0</v>
      </c>
      <c r="I146" s="226">
        <v>2700</v>
      </c>
    </row>
    <row r="147" spans="1:56" s="100" customFormat="1" hidden="1">
      <c r="A147" s="276">
        <v>313</v>
      </c>
      <c r="B147" s="277"/>
      <c r="C147" s="278"/>
      <c r="D147" s="233" t="s">
        <v>57</v>
      </c>
      <c r="E147" s="223">
        <f>E148</f>
        <v>0</v>
      </c>
      <c r="F147" s="223">
        <f t="shared" ref="F147:I147" si="127">F148</f>
        <v>0</v>
      </c>
      <c r="G147" s="223">
        <f t="shared" si="127"/>
        <v>2761.17</v>
      </c>
      <c r="H147" s="223">
        <f t="shared" si="114"/>
        <v>0</v>
      </c>
      <c r="I147" s="223">
        <f t="shared" si="127"/>
        <v>2761.17</v>
      </c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</row>
    <row r="148" spans="1:56" s="100" customFormat="1" ht="26.25" hidden="1">
      <c r="A148" s="279">
        <v>3132</v>
      </c>
      <c r="B148" s="280"/>
      <c r="C148" s="281"/>
      <c r="D148" s="234" t="s">
        <v>58</v>
      </c>
      <c r="E148" s="226">
        <v>0</v>
      </c>
      <c r="F148" s="226">
        <v>0</v>
      </c>
      <c r="G148" s="226">
        <v>2761.17</v>
      </c>
      <c r="H148" s="226">
        <f t="shared" si="114"/>
        <v>0</v>
      </c>
      <c r="I148" s="226">
        <v>2761.17</v>
      </c>
    </row>
    <row r="149" spans="1:56" s="100" customFormat="1">
      <c r="A149" s="272">
        <v>32</v>
      </c>
      <c r="B149" s="273"/>
      <c r="C149" s="274"/>
      <c r="D149" s="271" t="s">
        <v>62</v>
      </c>
      <c r="E149" s="221">
        <f>E150</f>
        <v>0</v>
      </c>
      <c r="F149" s="221">
        <f t="shared" ref="F149:I149" si="128">F150</f>
        <v>0</v>
      </c>
      <c r="G149" s="221">
        <f t="shared" si="128"/>
        <v>1110</v>
      </c>
      <c r="H149" s="221">
        <f t="shared" si="114"/>
        <v>0</v>
      </c>
      <c r="I149" s="221">
        <f t="shared" si="128"/>
        <v>1110</v>
      </c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5"/>
      <c r="BB149" s="105"/>
      <c r="BC149" s="105"/>
      <c r="BD149" s="105"/>
    </row>
    <row r="150" spans="1:56" hidden="1">
      <c r="A150" s="35">
        <v>321</v>
      </c>
      <c r="B150" s="78"/>
      <c r="C150" s="79"/>
      <c r="D150" s="27" t="s">
        <v>63</v>
      </c>
      <c r="E150" s="10">
        <f>SUM(E151:E152)</f>
        <v>0</v>
      </c>
      <c r="F150" s="10">
        <f t="shared" ref="F150:G150" si="129">SUM(F151:F152)</f>
        <v>0</v>
      </c>
      <c r="G150" s="10">
        <f t="shared" si="129"/>
        <v>1110</v>
      </c>
      <c r="H150" s="10">
        <f t="shared" si="114"/>
        <v>0</v>
      </c>
      <c r="I150" s="10">
        <f t="shared" ref="I150" si="130">SUM(I151:I152)</f>
        <v>1110</v>
      </c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</row>
    <row r="151" spans="1:56" hidden="1">
      <c r="A151" s="80">
        <v>3211</v>
      </c>
      <c r="B151" s="81"/>
      <c r="C151" s="82"/>
      <c r="D151" s="28" t="s">
        <v>64</v>
      </c>
      <c r="E151" s="12">
        <v>0</v>
      </c>
      <c r="F151" s="12">
        <v>0</v>
      </c>
      <c r="G151" s="12">
        <v>60</v>
      </c>
      <c r="H151" s="12">
        <f t="shared" si="114"/>
        <v>0</v>
      </c>
      <c r="I151" s="12">
        <v>60</v>
      </c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  <c r="AZ151" s="100"/>
      <c r="BA151" s="100"/>
      <c r="BB151" s="100"/>
      <c r="BC151" s="100"/>
      <c r="BD151" s="100"/>
    </row>
    <row r="152" spans="1:56" ht="26.25" hidden="1">
      <c r="A152" s="80">
        <v>3212</v>
      </c>
      <c r="B152" s="81"/>
      <c r="C152" s="82"/>
      <c r="D152" s="28" t="s">
        <v>163</v>
      </c>
      <c r="E152" s="12">
        <v>0</v>
      </c>
      <c r="F152" s="12">
        <v>0</v>
      </c>
      <c r="G152" s="12">
        <v>1050</v>
      </c>
      <c r="H152" s="12">
        <f t="shared" si="114"/>
        <v>0</v>
      </c>
      <c r="I152" s="12">
        <v>1050</v>
      </c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</row>
    <row r="153" spans="1:56" ht="26.25">
      <c r="A153" s="318" t="s">
        <v>172</v>
      </c>
      <c r="B153" s="318"/>
      <c r="C153" s="318"/>
      <c r="D153" s="85" t="s">
        <v>173</v>
      </c>
      <c r="E153" s="74">
        <f>E155</f>
        <v>0</v>
      </c>
      <c r="F153" s="74">
        <f t="shared" ref="F153:G153" si="131">F155</f>
        <v>0</v>
      </c>
      <c r="G153" s="74">
        <f t="shared" si="131"/>
        <v>0</v>
      </c>
      <c r="H153" s="74">
        <f t="shared" si="114"/>
        <v>0</v>
      </c>
      <c r="I153" s="74">
        <f t="shared" ref="I153" si="132">I155</f>
        <v>0</v>
      </c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  <c r="AZ153" s="108"/>
      <c r="BA153" s="108"/>
      <c r="BB153" s="108"/>
      <c r="BC153" s="108"/>
      <c r="BD153" s="108"/>
    </row>
    <row r="154" spans="1:56">
      <c r="A154" s="319" t="s">
        <v>149</v>
      </c>
      <c r="B154" s="319"/>
      <c r="C154" s="319"/>
      <c r="D154" s="86" t="s">
        <v>47</v>
      </c>
      <c r="E154" s="14">
        <f>E153</f>
        <v>0</v>
      </c>
      <c r="F154" s="14">
        <f t="shared" ref="F154:G154" si="133">F153</f>
        <v>0</v>
      </c>
      <c r="G154" s="14">
        <f t="shared" si="133"/>
        <v>0</v>
      </c>
      <c r="H154" s="14">
        <f t="shared" si="114"/>
        <v>0</v>
      </c>
      <c r="I154" s="14">
        <f t="shared" ref="I154" si="134">I153</f>
        <v>0</v>
      </c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  <c r="BD154" s="103"/>
    </row>
    <row r="155" spans="1:56">
      <c r="A155" s="75">
        <v>3</v>
      </c>
      <c r="B155" s="87"/>
      <c r="C155" s="58"/>
      <c r="D155" s="88" t="s">
        <v>52</v>
      </c>
      <c r="E155" s="6">
        <f t="shared" ref="E155:I157" si="135">E156</f>
        <v>0</v>
      </c>
      <c r="F155" s="6">
        <f t="shared" si="135"/>
        <v>0</v>
      </c>
      <c r="G155" s="6">
        <f t="shared" si="135"/>
        <v>0</v>
      </c>
      <c r="H155" s="6">
        <f t="shared" si="114"/>
        <v>0</v>
      </c>
      <c r="I155" s="6">
        <f t="shared" si="135"/>
        <v>0</v>
      </c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  <c r="AV155" s="104"/>
      <c r="AW155" s="104"/>
      <c r="AX155" s="104"/>
      <c r="AY155" s="104"/>
      <c r="AZ155" s="104"/>
      <c r="BA155" s="104"/>
      <c r="BB155" s="104"/>
      <c r="BC155" s="104"/>
      <c r="BD155" s="104"/>
    </row>
    <row r="156" spans="1:56" s="100" customFormat="1" ht="38.25">
      <c r="A156" s="272">
        <v>37</v>
      </c>
      <c r="B156" s="273"/>
      <c r="C156" s="274"/>
      <c r="D156" s="232" t="s">
        <v>103</v>
      </c>
      <c r="E156" s="221">
        <f>E157</f>
        <v>0</v>
      </c>
      <c r="F156" s="221">
        <f t="shared" si="135"/>
        <v>0</v>
      </c>
      <c r="G156" s="221">
        <f t="shared" si="135"/>
        <v>0</v>
      </c>
      <c r="H156" s="221">
        <f t="shared" si="114"/>
        <v>0</v>
      </c>
      <c r="I156" s="221">
        <f t="shared" si="135"/>
        <v>0</v>
      </c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  <c r="BD156" s="105"/>
    </row>
    <row r="157" spans="1:56" ht="25.5" hidden="1">
      <c r="A157" s="35">
        <v>372</v>
      </c>
      <c r="B157" s="78"/>
      <c r="C157" s="79"/>
      <c r="D157" s="17" t="s">
        <v>104</v>
      </c>
      <c r="E157" s="10">
        <f>E158</f>
        <v>0</v>
      </c>
      <c r="F157" s="10">
        <f t="shared" si="135"/>
        <v>0</v>
      </c>
      <c r="G157" s="10">
        <f t="shared" si="135"/>
        <v>0</v>
      </c>
      <c r="H157" s="10">
        <f t="shared" si="114"/>
        <v>0</v>
      </c>
      <c r="I157" s="10">
        <f t="shared" si="135"/>
        <v>0</v>
      </c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106"/>
      <c r="BD157" s="106"/>
    </row>
    <row r="158" spans="1:56" ht="25.5" hidden="1">
      <c r="A158" s="80">
        <v>3722</v>
      </c>
      <c r="B158" s="81"/>
      <c r="C158" s="82"/>
      <c r="D158" s="20" t="s">
        <v>105</v>
      </c>
      <c r="E158" s="12">
        <v>0</v>
      </c>
      <c r="F158" s="12">
        <v>0</v>
      </c>
      <c r="G158" s="12">
        <v>0</v>
      </c>
      <c r="H158" s="12">
        <f t="shared" si="114"/>
        <v>0</v>
      </c>
      <c r="I158" s="12">
        <v>0</v>
      </c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  <c r="AZ158" s="100"/>
      <c r="BA158" s="100"/>
      <c r="BB158" s="100"/>
      <c r="BC158" s="100"/>
      <c r="BD158" s="100"/>
    </row>
    <row r="159" spans="1:56" ht="15" customHeight="1">
      <c r="A159" s="321" t="s">
        <v>174</v>
      </c>
      <c r="B159" s="321"/>
      <c r="C159" s="321"/>
      <c r="D159" s="53" t="s">
        <v>175</v>
      </c>
      <c r="E159" s="54">
        <f>E160+E167</f>
        <v>47609.759999999995</v>
      </c>
      <c r="F159" s="54">
        <f t="shared" ref="F159" si="136">F160+F167</f>
        <v>0</v>
      </c>
      <c r="G159" s="54">
        <f>G160+G167+G173</f>
        <v>0</v>
      </c>
      <c r="H159" s="54">
        <f t="shared" si="114"/>
        <v>1200</v>
      </c>
      <c r="I159" s="54">
        <f>I160+I167+I173</f>
        <v>1200</v>
      </c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</row>
    <row r="160" spans="1:56" ht="15" customHeight="1">
      <c r="A160" s="318" t="s">
        <v>176</v>
      </c>
      <c r="B160" s="318"/>
      <c r="C160" s="318"/>
      <c r="D160" s="73" t="s">
        <v>177</v>
      </c>
      <c r="E160" s="74">
        <f>E162</f>
        <v>16759.169999999998</v>
      </c>
      <c r="F160" s="74">
        <f t="shared" ref="F160:G160" si="137">F162</f>
        <v>0</v>
      </c>
      <c r="G160" s="74">
        <f t="shared" si="137"/>
        <v>0</v>
      </c>
      <c r="H160" s="74">
        <f t="shared" si="114"/>
        <v>0</v>
      </c>
      <c r="I160" s="74">
        <f t="shared" ref="I160" si="138">I162</f>
        <v>0</v>
      </c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108"/>
      <c r="AJ160" s="108"/>
      <c r="AK160" s="108"/>
      <c r="AL160" s="108"/>
      <c r="AM160" s="108"/>
      <c r="AN160" s="108"/>
      <c r="AO160" s="108"/>
      <c r="AP160" s="108"/>
      <c r="AQ160" s="108"/>
      <c r="AR160" s="108"/>
      <c r="AS160" s="108"/>
      <c r="AT160" s="108"/>
      <c r="AU160" s="108"/>
      <c r="AV160" s="108"/>
      <c r="AW160" s="108"/>
      <c r="AX160" s="108"/>
      <c r="AY160" s="108"/>
      <c r="AZ160" s="108"/>
      <c r="BA160" s="108"/>
      <c r="BB160" s="108"/>
      <c r="BC160" s="108"/>
      <c r="BD160" s="108"/>
    </row>
    <row r="161" spans="1:59" ht="15" customHeight="1">
      <c r="A161" s="319" t="s">
        <v>149</v>
      </c>
      <c r="B161" s="319"/>
      <c r="C161" s="319"/>
      <c r="D161" s="57" t="s">
        <v>47</v>
      </c>
      <c r="E161" s="14">
        <f>E160</f>
        <v>16759.169999999998</v>
      </c>
      <c r="F161" s="14">
        <f t="shared" ref="F161:G161" si="139">F160</f>
        <v>0</v>
      </c>
      <c r="G161" s="14">
        <f t="shared" si="139"/>
        <v>0</v>
      </c>
      <c r="H161" s="14">
        <f t="shared" si="114"/>
        <v>0</v>
      </c>
      <c r="I161" s="14">
        <f t="shared" ref="I161" si="140">I160</f>
        <v>0</v>
      </c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  <c r="BD161" s="103"/>
    </row>
    <row r="162" spans="1:59" ht="24">
      <c r="A162" s="75">
        <v>4</v>
      </c>
      <c r="B162" s="76"/>
      <c r="C162" s="77"/>
      <c r="D162" s="83" t="s">
        <v>109</v>
      </c>
      <c r="E162" s="6">
        <f>E163</f>
        <v>16759.169999999998</v>
      </c>
      <c r="F162" s="6">
        <f t="shared" ref="F162:I163" si="141">F163</f>
        <v>0</v>
      </c>
      <c r="G162" s="6">
        <f t="shared" si="141"/>
        <v>0</v>
      </c>
      <c r="H162" s="6">
        <f t="shared" si="114"/>
        <v>0</v>
      </c>
      <c r="I162" s="6">
        <f t="shared" si="141"/>
        <v>0</v>
      </c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04"/>
      <c r="AU162" s="104"/>
      <c r="AV162" s="104"/>
      <c r="AW162" s="104"/>
      <c r="AX162" s="104"/>
      <c r="AY162" s="104"/>
      <c r="AZ162" s="104"/>
      <c r="BA162" s="104"/>
      <c r="BB162" s="104"/>
      <c r="BC162" s="104"/>
      <c r="BD162" s="104"/>
    </row>
    <row r="163" spans="1:59" s="100" customFormat="1" ht="24">
      <c r="A163" s="272">
        <v>42</v>
      </c>
      <c r="B163" s="273"/>
      <c r="C163" s="274"/>
      <c r="D163" s="275" t="s">
        <v>110</v>
      </c>
      <c r="E163" s="221">
        <f>E164</f>
        <v>16759.169999999998</v>
      </c>
      <c r="F163" s="221">
        <f t="shared" si="141"/>
        <v>0</v>
      </c>
      <c r="G163" s="221">
        <f t="shared" si="141"/>
        <v>0</v>
      </c>
      <c r="H163" s="221">
        <f t="shared" si="114"/>
        <v>0</v>
      </c>
      <c r="I163" s="221">
        <f t="shared" si="141"/>
        <v>0</v>
      </c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  <c r="BD163" s="105"/>
    </row>
    <row r="164" spans="1:59" ht="15" hidden="1" customHeight="1">
      <c r="A164" s="35">
        <v>422</v>
      </c>
      <c r="B164" s="78"/>
      <c r="C164" s="79"/>
      <c r="D164" s="30" t="s">
        <v>111</v>
      </c>
      <c r="E164" s="10">
        <f>SUM(E165:E166)</f>
        <v>16759.169999999998</v>
      </c>
      <c r="F164" s="10">
        <f t="shared" ref="F164:G164" si="142">SUM(F165:F166)</f>
        <v>0</v>
      </c>
      <c r="G164" s="10">
        <f t="shared" si="142"/>
        <v>0</v>
      </c>
      <c r="H164" s="10">
        <f t="shared" si="114"/>
        <v>0</v>
      </c>
      <c r="I164" s="10">
        <f t="shared" ref="I164" si="143">SUM(I165:I166)</f>
        <v>0</v>
      </c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</row>
    <row r="165" spans="1:59" ht="15" hidden="1" customHeight="1">
      <c r="A165" s="80">
        <v>4221</v>
      </c>
      <c r="B165" s="81"/>
      <c r="C165" s="82"/>
      <c r="D165" s="31" t="s">
        <v>112</v>
      </c>
      <c r="E165" s="12">
        <v>13228.74</v>
      </c>
      <c r="F165" s="12">
        <v>0</v>
      </c>
      <c r="G165" s="12">
        <v>0</v>
      </c>
      <c r="H165" s="12">
        <f t="shared" si="114"/>
        <v>0</v>
      </c>
      <c r="I165" s="12">
        <v>0</v>
      </c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  <c r="AZ165" s="100"/>
      <c r="BA165" s="100"/>
      <c r="BB165" s="100"/>
      <c r="BC165" s="100"/>
      <c r="BD165" s="100"/>
    </row>
    <row r="166" spans="1:59" ht="24" hidden="1">
      <c r="A166" s="80">
        <v>4227</v>
      </c>
      <c r="B166" s="81"/>
      <c r="C166" s="82"/>
      <c r="D166" s="95" t="s">
        <v>116</v>
      </c>
      <c r="E166" s="12">
        <v>3530.43</v>
      </c>
      <c r="F166" s="12">
        <v>0</v>
      </c>
      <c r="G166" s="12">
        <v>0</v>
      </c>
      <c r="H166" s="12">
        <f t="shared" si="114"/>
        <v>0</v>
      </c>
      <c r="I166" s="12">
        <v>0</v>
      </c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  <c r="AZ166" s="100"/>
      <c r="BA166" s="100"/>
      <c r="BB166" s="100"/>
      <c r="BC166" s="100"/>
      <c r="BD166" s="100"/>
    </row>
    <row r="167" spans="1:59" ht="15" customHeight="1">
      <c r="A167" s="318" t="s">
        <v>153</v>
      </c>
      <c r="B167" s="318"/>
      <c r="C167" s="318"/>
      <c r="D167" s="73" t="s">
        <v>178</v>
      </c>
      <c r="E167" s="74">
        <f>E169</f>
        <v>30850.59</v>
      </c>
      <c r="F167" s="74">
        <f t="shared" ref="F167:G167" si="144">F169</f>
        <v>0</v>
      </c>
      <c r="G167" s="74">
        <f t="shared" si="144"/>
        <v>0</v>
      </c>
      <c r="H167" s="74">
        <f t="shared" si="114"/>
        <v>0</v>
      </c>
      <c r="I167" s="74">
        <f t="shared" ref="I167" si="145">I169</f>
        <v>0</v>
      </c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P167" s="108"/>
      <c r="AQ167" s="108"/>
      <c r="AR167" s="108"/>
      <c r="AS167" s="108"/>
      <c r="AT167" s="108"/>
      <c r="AU167" s="108"/>
      <c r="AV167" s="108"/>
      <c r="AW167" s="108"/>
      <c r="AX167" s="108"/>
      <c r="AY167" s="108"/>
      <c r="AZ167" s="108"/>
      <c r="BA167" s="108"/>
      <c r="BB167" s="108"/>
      <c r="BC167" s="108"/>
      <c r="BD167" s="108"/>
    </row>
    <row r="168" spans="1:59">
      <c r="A168" s="319" t="s">
        <v>149</v>
      </c>
      <c r="B168" s="319"/>
      <c r="C168" s="319"/>
      <c r="D168" s="57" t="s">
        <v>47</v>
      </c>
      <c r="E168" s="14">
        <f>E167</f>
        <v>30850.59</v>
      </c>
      <c r="F168" s="14">
        <f t="shared" ref="F168:G168" si="146">F167</f>
        <v>0</v>
      </c>
      <c r="G168" s="14">
        <f t="shared" si="146"/>
        <v>0</v>
      </c>
      <c r="H168" s="14">
        <f t="shared" si="114"/>
        <v>0</v>
      </c>
      <c r="I168" s="14">
        <f t="shared" ref="I168" si="147">I167</f>
        <v>0</v>
      </c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  <c r="BD168" s="103"/>
    </row>
    <row r="169" spans="1:59" ht="24">
      <c r="A169" s="75">
        <v>4</v>
      </c>
      <c r="B169" s="76"/>
      <c r="C169" s="77"/>
      <c r="D169" s="83" t="s">
        <v>109</v>
      </c>
      <c r="E169" s="6">
        <f>E170</f>
        <v>30850.59</v>
      </c>
      <c r="F169" s="6">
        <f t="shared" ref="F169:I171" si="148">F170</f>
        <v>0</v>
      </c>
      <c r="G169" s="6">
        <f t="shared" si="148"/>
        <v>0</v>
      </c>
      <c r="H169" s="6">
        <f t="shared" si="114"/>
        <v>0</v>
      </c>
      <c r="I169" s="6">
        <f t="shared" si="148"/>
        <v>0</v>
      </c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  <c r="AP169" s="104"/>
      <c r="AQ169" s="104"/>
      <c r="AR169" s="104"/>
      <c r="AS169" s="104"/>
      <c r="AT169" s="104"/>
      <c r="AU169" s="104"/>
      <c r="AV169" s="104"/>
      <c r="AW169" s="104"/>
      <c r="AX169" s="104"/>
      <c r="AY169" s="104"/>
      <c r="AZ169" s="104"/>
      <c r="BA169" s="104"/>
      <c r="BB169" s="104"/>
      <c r="BC169" s="104"/>
      <c r="BD169" s="104"/>
    </row>
    <row r="170" spans="1:59" s="100" customFormat="1" ht="24">
      <c r="A170" s="272">
        <v>45</v>
      </c>
      <c r="B170" s="273"/>
      <c r="C170" s="274"/>
      <c r="D170" s="275" t="s">
        <v>120</v>
      </c>
      <c r="E170" s="221">
        <f>E171</f>
        <v>30850.59</v>
      </c>
      <c r="F170" s="221">
        <f t="shared" si="148"/>
        <v>0</v>
      </c>
      <c r="G170" s="221">
        <f t="shared" si="148"/>
        <v>0</v>
      </c>
      <c r="H170" s="221">
        <f t="shared" si="114"/>
        <v>0</v>
      </c>
      <c r="I170" s="221">
        <f t="shared" si="148"/>
        <v>0</v>
      </c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  <c r="BD170" s="105"/>
    </row>
    <row r="171" spans="1:59" ht="24" hidden="1">
      <c r="A171" s="35">
        <v>451</v>
      </c>
      <c r="B171" s="78"/>
      <c r="C171" s="79"/>
      <c r="D171" s="30" t="s">
        <v>121</v>
      </c>
      <c r="E171" s="10">
        <f>E172</f>
        <v>30850.59</v>
      </c>
      <c r="F171" s="10">
        <f t="shared" si="148"/>
        <v>0</v>
      </c>
      <c r="G171" s="10">
        <f t="shared" si="148"/>
        <v>0</v>
      </c>
      <c r="H171" s="10">
        <f t="shared" si="114"/>
        <v>0</v>
      </c>
      <c r="I171" s="10">
        <f t="shared" si="148"/>
        <v>0</v>
      </c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</row>
    <row r="172" spans="1:59" ht="24" hidden="1">
      <c r="A172" s="80">
        <v>4511</v>
      </c>
      <c r="B172" s="81"/>
      <c r="C172" s="82"/>
      <c r="D172" s="31" t="s">
        <v>121</v>
      </c>
      <c r="E172" s="12">
        <v>30850.59</v>
      </c>
      <c r="F172" s="12">
        <v>0</v>
      </c>
      <c r="G172" s="12">
        <v>0</v>
      </c>
      <c r="H172" s="12">
        <f t="shared" si="114"/>
        <v>0</v>
      </c>
      <c r="I172" s="12">
        <v>0</v>
      </c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  <c r="AV172" s="100"/>
      <c r="AW172" s="100"/>
      <c r="AX172" s="100"/>
      <c r="AY172" s="100"/>
      <c r="AZ172" s="100"/>
      <c r="BA172" s="100"/>
      <c r="BB172" s="100"/>
      <c r="BC172" s="100"/>
      <c r="BD172" s="100"/>
    </row>
    <row r="173" spans="1:59">
      <c r="A173" s="318" t="s">
        <v>288</v>
      </c>
      <c r="B173" s="318"/>
      <c r="C173" s="318"/>
      <c r="D173" s="73" t="s">
        <v>289</v>
      </c>
      <c r="E173" s="74"/>
      <c r="F173" s="74"/>
      <c r="G173" s="74">
        <f>G174</f>
        <v>0</v>
      </c>
      <c r="H173" s="74">
        <f t="shared" si="114"/>
        <v>1200</v>
      </c>
      <c r="I173" s="74">
        <f>I174</f>
        <v>1200</v>
      </c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</row>
    <row r="174" spans="1:59" ht="24">
      <c r="A174" s="75">
        <v>4</v>
      </c>
      <c r="B174" s="76"/>
      <c r="C174" s="77"/>
      <c r="D174" s="83" t="s">
        <v>109</v>
      </c>
      <c r="E174" s="6" t="e">
        <f t="shared" ref="E174:G174" si="149">E175</f>
        <v>#REF!</v>
      </c>
      <c r="F174" s="6" t="e">
        <f t="shared" si="149"/>
        <v>#REF!</v>
      </c>
      <c r="G174" s="6">
        <f t="shared" si="149"/>
        <v>0</v>
      </c>
      <c r="H174" s="6">
        <f t="shared" si="114"/>
        <v>1200</v>
      </c>
      <c r="I174" s="6">
        <f>I175</f>
        <v>1200</v>
      </c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  <c r="BD174" s="105"/>
      <c r="BE174" s="105"/>
      <c r="BF174" s="105"/>
      <c r="BG174" s="105"/>
    </row>
    <row r="175" spans="1:59" s="100" customFormat="1" ht="24">
      <c r="A175" s="272">
        <v>42</v>
      </c>
      <c r="B175" s="273"/>
      <c r="C175" s="274"/>
      <c r="D175" s="275" t="s">
        <v>110</v>
      </c>
      <c r="E175" s="221" t="e">
        <f>#REF!+E176</f>
        <v>#REF!</v>
      </c>
      <c r="F175" s="221" t="e">
        <f>#REF!+F176</f>
        <v>#REF!</v>
      </c>
      <c r="G175" s="221">
        <f>G176</f>
        <v>0</v>
      </c>
      <c r="H175" s="221">
        <f t="shared" si="114"/>
        <v>1200</v>
      </c>
      <c r="I175" s="221">
        <f>I176</f>
        <v>1200</v>
      </c>
      <c r="J175" s="106"/>
      <c r="K175" s="106"/>
      <c r="L175" s="106"/>
      <c r="M175" s="110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  <c r="AQ175" s="106"/>
      <c r="AR175" s="106"/>
      <c r="AS175" s="106"/>
      <c r="AT175" s="106"/>
      <c r="AU175" s="106"/>
      <c r="AV175" s="106"/>
      <c r="AW175" s="106"/>
      <c r="AX175" s="106"/>
      <c r="AY175" s="106"/>
      <c r="AZ175" s="106"/>
      <c r="BA175" s="106"/>
      <c r="BB175" s="106"/>
      <c r="BC175" s="106"/>
      <c r="BD175" s="106"/>
      <c r="BE175" s="106"/>
      <c r="BF175" s="106"/>
      <c r="BG175" s="106"/>
    </row>
    <row r="176" spans="1:59" ht="24" hidden="1">
      <c r="A176" s="35">
        <v>424</v>
      </c>
      <c r="B176" s="78"/>
      <c r="C176" s="79"/>
      <c r="D176" s="30" t="s">
        <v>117</v>
      </c>
      <c r="E176" s="10">
        <f>E177</f>
        <v>7000</v>
      </c>
      <c r="F176" s="10">
        <f>F177</f>
        <v>0</v>
      </c>
      <c r="G176" s="10">
        <f>G177</f>
        <v>0</v>
      </c>
      <c r="H176" s="10">
        <f t="shared" si="114"/>
        <v>1200</v>
      </c>
      <c r="I176" s="10">
        <f>I177</f>
        <v>1200</v>
      </c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106"/>
    </row>
    <row r="177" spans="1:59" hidden="1">
      <c r="A177" s="80">
        <v>4241</v>
      </c>
      <c r="B177" s="81"/>
      <c r="C177" s="82"/>
      <c r="D177" s="31" t="s">
        <v>118</v>
      </c>
      <c r="E177" s="12">
        <v>7000</v>
      </c>
      <c r="F177" s="13">
        <v>0</v>
      </c>
      <c r="G177" s="12">
        <v>0</v>
      </c>
      <c r="H177" s="12">
        <f t="shared" si="114"/>
        <v>1200</v>
      </c>
      <c r="I177" s="12">
        <v>1200</v>
      </c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0"/>
      <c r="BE177" s="100"/>
      <c r="BF177" s="100"/>
      <c r="BG177" s="100"/>
    </row>
    <row r="178" spans="1:59" ht="26.25">
      <c r="A178" s="322" t="s">
        <v>229</v>
      </c>
      <c r="B178" s="323"/>
      <c r="C178" s="324"/>
      <c r="D178" s="89" t="s">
        <v>230</v>
      </c>
      <c r="E178" s="54">
        <f>E179</f>
        <v>9390.52</v>
      </c>
      <c r="F178" s="54">
        <f t="shared" ref="F178:I178" si="150">F179</f>
        <v>0</v>
      </c>
      <c r="G178" s="54">
        <f t="shared" si="150"/>
        <v>0</v>
      </c>
      <c r="H178" s="54">
        <f t="shared" si="114"/>
        <v>43762.5</v>
      </c>
      <c r="I178" s="54">
        <f t="shared" si="150"/>
        <v>43762.5</v>
      </c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</row>
    <row r="179" spans="1:59" ht="26.25">
      <c r="A179" s="325" t="s">
        <v>148</v>
      </c>
      <c r="B179" s="326"/>
      <c r="C179" s="327"/>
      <c r="D179" s="90" t="s">
        <v>230</v>
      </c>
      <c r="E179" s="56">
        <f>E180</f>
        <v>9390.52</v>
      </c>
      <c r="F179" s="56">
        <f t="shared" ref="F179:I179" si="151">F180</f>
        <v>0</v>
      </c>
      <c r="G179" s="56">
        <f t="shared" si="151"/>
        <v>0</v>
      </c>
      <c r="H179" s="56">
        <f t="shared" si="114"/>
        <v>43762.5</v>
      </c>
      <c r="I179" s="56">
        <f t="shared" si="151"/>
        <v>43762.5</v>
      </c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2"/>
      <c r="AI179" s="102"/>
      <c r="AJ179" s="102"/>
      <c r="AK179" s="102"/>
      <c r="AL179" s="102"/>
      <c r="AM179" s="102"/>
      <c r="AN179" s="102"/>
      <c r="AO179" s="102"/>
      <c r="AP179" s="102"/>
      <c r="AQ179" s="102"/>
      <c r="AR179" s="102"/>
      <c r="AS179" s="102"/>
      <c r="AT179" s="102"/>
      <c r="AU179" s="102"/>
      <c r="AV179" s="102"/>
      <c r="AW179" s="102"/>
      <c r="AX179" s="102"/>
      <c r="AY179" s="102"/>
      <c r="AZ179" s="102"/>
      <c r="BA179" s="102"/>
      <c r="BB179" s="102"/>
      <c r="BC179" s="102"/>
      <c r="BD179" s="102"/>
    </row>
    <row r="180" spans="1:59">
      <c r="A180" s="328" t="s">
        <v>149</v>
      </c>
      <c r="B180" s="329"/>
      <c r="C180" s="330"/>
      <c r="D180" s="57" t="s">
        <v>47</v>
      </c>
      <c r="E180" s="14">
        <f>E181</f>
        <v>9390.52</v>
      </c>
      <c r="F180" s="14">
        <f t="shared" ref="F180:I180" si="152">F181</f>
        <v>0</v>
      </c>
      <c r="G180" s="14">
        <f t="shared" si="152"/>
        <v>0</v>
      </c>
      <c r="H180" s="14">
        <f t="shared" si="114"/>
        <v>43762.5</v>
      </c>
      <c r="I180" s="14">
        <f t="shared" si="152"/>
        <v>43762.5</v>
      </c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  <c r="BD180" s="103"/>
    </row>
    <row r="181" spans="1:59" ht="15" customHeight="1">
      <c r="A181" s="65">
        <v>3</v>
      </c>
      <c r="B181" s="66"/>
      <c r="C181" s="67"/>
      <c r="D181" s="68" t="s">
        <v>52</v>
      </c>
      <c r="E181" s="6">
        <f>E182</f>
        <v>9390.52</v>
      </c>
      <c r="F181" s="6">
        <f t="shared" ref="F181:I181" si="153">F182</f>
        <v>0</v>
      </c>
      <c r="G181" s="6">
        <f t="shared" si="153"/>
        <v>0</v>
      </c>
      <c r="H181" s="6">
        <f t="shared" si="114"/>
        <v>43762.5</v>
      </c>
      <c r="I181" s="6">
        <f t="shared" si="153"/>
        <v>43762.5</v>
      </c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  <c r="AP181" s="104"/>
      <c r="AQ181" s="104"/>
      <c r="AR181" s="104"/>
      <c r="AS181" s="104"/>
      <c r="AT181" s="104"/>
      <c r="AU181" s="104"/>
      <c r="AV181" s="104"/>
      <c r="AW181" s="104"/>
      <c r="AX181" s="104"/>
      <c r="AY181" s="104"/>
      <c r="AZ181" s="104"/>
      <c r="BA181" s="104"/>
      <c r="BB181" s="104"/>
      <c r="BC181" s="104"/>
      <c r="BD181" s="104"/>
    </row>
    <row r="182" spans="1:59" s="100" customFormat="1" ht="15" customHeight="1">
      <c r="A182" s="268">
        <v>32</v>
      </c>
      <c r="B182" s="269"/>
      <c r="C182" s="270"/>
      <c r="D182" s="271" t="s">
        <v>62</v>
      </c>
      <c r="E182" s="221">
        <f>E183+E185</f>
        <v>9390.52</v>
      </c>
      <c r="F182" s="221">
        <f t="shared" ref="F182:G182" si="154">F183+F185</f>
        <v>0</v>
      </c>
      <c r="G182" s="221">
        <f t="shared" si="154"/>
        <v>0</v>
      </c>
      <c r="H182" s="221">
        <f t="shared" si="114"/>
        <v>43762.5</v>
      </c>
      <c r="I182" s="221">
        <f t="shared" ref="I182" si="155">I183+I185</f>
        <v>43762.5</v>
      </c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  <c r="BD182" s="105"/>
    </row>
    <row r="183" spans="1:59" hidden="1">
      <c r="A183" s="59">
        <v>322</v>
      </c>
      <c r="B183" s="69"/>
      <c r="C183" s="70"/>
      <c r="D183" s="27" t="s">
        <v>68</v>
      </c>
      <c r="E183" s="10">
        <f>E184</f>
        <v>0</v>
      </c>
      <c r="F183" s="10">
        <f t="shared" ref="F183:I183" si="156">F184</f>
        <v>0</v>
      </c>
      <c r="G183" s="10">
        <f t="shared" si="156"/>
        <v>0</v>
      </c>
      <c r="H183" s="10">
        <f t="shared" si="114"/>
        <v>0</v>
      </c>
      <c r="I183" s="10">
        <f t="shared" si="156"/>
        <v>0</v>
      </c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  <c r="AZ183" s="106"/>
      <c r="BA183" s="106"/>
      <c r="BB183" s="106"/>
      <c r="BC183" s="106"/>
      <c r="BD183" s="106"/>
    </row>
    <row r="184" spans="1:59" ht="26.25" hidden="1">
      <c r="A184" s="62">
        <v>3224</v>
      </c>
      <c r="B184" s="71"/>
      <c r="C184" s="72"/>
      <c r="D184" s="28" t="s">
        <v>72</v>
      </c>
      <c r="E184" s="12">
        <v>0</v>
      </c>
      <c r="F184" s="12">
        <v>0</v>
      </c>
      <c r="G184" s="12">
        <v>0</v>
      </c>
      <c r="H184" s="12">
        <f t="shared" si="114"/>
        <v>0</v>
      </c>
      <c r="I184" s="12">
        <v>0</v>
      </c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</row>
    <row r="185" spans="1:59" ht="15" hidden="1" customHeight="1">
      <c r="A185" s="59">
        <v>323</v>
      </c>
      <c r="B185" s="69"/>
      <c r="C185" s="70"/>
      <c r="D185" s="27" t="s">
        <v>75</v>
      </c>
      <c r="E185" s="10">
        <f>E186</f>
        <v>9390.52</v>
      </c>
      <c r="F185" s="10">
        <f t="shared" ref="F185:I185" si="157">F186</f>
        <v>0</v>
      </c>
      <c r="G185" s="10">
        <f t="shared" si="157"/>
        <v>0</v>
      </c>
      <c r="H185" s="10">
        <f t="shared" si="114"/>
        <v>43762.5</v>
      </c>
      <c r="I185" s="10">
        <f t="shared" si="157"/>
        <v>43762.5</v>
      </c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  <c r="AN185" s="106"/>
      <c r="AO185" s="106"/>
      <c r="AP185" s="106"/>
      <c r="AQ185" s="106"/>
      <c r="AR185" s="106"/>
      <c r="AS185" s="106"/>
      <c r="AT185" s="106"/>
      <c r="AU185" s="106"/>
      <c r="AV185" s="106"/>
      <c r="AW185" s="106"/>
      <c r="AX185" s="106"/>
      <c r="AY185" s="106"/>
      <c r="AZ185" s="106"/>
      <c r="BA185" s="106"/>
      <c r="BB185" s="106"/>
      <c r="BC185" s="106"/>
      <c r="BD185" s="106"/>
    </row>
    <row r="186" spans="1:59" ht="26.25" hidden="1">
      <c r="A186" s="62">
        <v>3232</v>
      </c>
      <c r="B186" s="71"/>
      <c r="C186" s="72"/>
      <c r="D186" s="28" t="s">
        <v>77</v>
      </c>
      <c r="E186" s="12">
        <v>9390.52</v>
      </c>
      <c r="F186" s="12">
        <v>0</v>
      </c>
      <c r="G186" s="12">
        <v>0</v>
      </c>
      <c r="H186" s="12">
        <f t="shared" si="114"/>
        <v>43762.5</v>
      </c>
      <c r="I186" s="12">
        <v>43762.5</v>
      </c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  <c r="AV186" s="100"/>
      <c r="AW186" s="100"/>
      <c r="AX186" s="100"/>
      <c r="AY186" s="100"/>
      <c r="AZ186" s="100"/>
      <c r="BA186" s="100"/>
      <c r="BB186" s="100"/>
      <c r="BC186" s="100"/>
      <c r="BD186" s="100"/>
    </row>
    <row r="187" spans="1:59" ht="26.25">
      <c r="A187" s="321" t="s">
        <v>179</v>
      </c>
      <c r="B187" s="321"/>
      <c r="C187" s="321"/>
      <c r="D187" s="89" t="s">
        <v>180</v>
      </c>
      <c r="E187" s="54">
        <f>E188</f>
        <v>0</v>
      </c>
      <c r="F187" s="54">
        <f t="shared" ref="F187:I187" si="158">F188</f>
        <v>2654.4561682925209</v>
      </c>
      <c r="G187" s="54">
        <f t="shared" si="158"/>
        <v>0</v>
      </c>
      <c r="H187" s="54">
        <f t="shared" si="114"/>
        <v>0</v>
      </c>
      <c r="I187" s="54">
        <f t="shared" si="158"/>
        <v>0</v>
      </c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</row>
    <row r="188" spans="1:59" ht="39">
      <c r="A188" s="318" t="s">
        <v>181</v>
      </c>
      <c r="B188" s="318"/>
      <c r="C188" s="318"/>
      <c r="D188" s="85" t="s">
        <v>182</v>
      </c>
      <c r="E188" s="74">
        <f>E190</f>
        <v>0</v>
      </c>
      <c r="F188" s="74">
        <f t="shared" ref="F188:G188" si="159">F190</f>
        <v>2654.4561682925209</v>
      </c>
      <c r="G188" s="74">
        <f t="shared" si="159"/>
        <v>0</v>
      </c>
      <c r="H188" s="74">
        <f t="shared" si="114"/>
        <v>0</v>
      </c>
      <c r="I188" s="74">
        <f t="shared" ref="I188" si="160">I190</f>
        <v>0</v>
      </c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  <c r="AA188" s="108"/>
      <c r="AB188" s="108"/>
      <c r="AC188" s="108"/>
      <c r="AD188" s="108"/>
      <c r="AE188" s="108"/>
      <c r="AF188" s="108"/>
      <c r="AG188" s="108"/>
      <c r="AH188" s="108"/>
      <c r="AI188" s="108"/>
      <c r="AJ188" s="108"/>
      <c r="AK188" s="108"/>
      <c r="AL188" s="108"/>
      <c r="AM188" s="108"/>
      <c r="AN188" s="108"/>
      <c r="AO188" s="108"/>
      <c r="AP188" s="108"/>
      <c r="AQ188" s="108"/>
      <c r="AR188" s="108"/>
      <c r="AS188" s="108"/>
      <c r="AT188" s="108"/>
      <c r="AU188" s="108"/>
      <c r="AV188" s="108"/>
      <c r="AW188" s="108"/>
      <c r="AX188" s="108"/>
      <c r="AY188" s="108"/>
      <c r="AZ188" s="108"/>
      <c r="BA188" s="108"/>
      <c r="BB188" s="108"/>
      <c r="BC188" s="108"/>
      <c r="BD188" s="108"/>
    </row>
    <row r="189" spans="1:59" ht="15" customHeight="1">
      <c r="A189" s="319" t="s">
        <v>149</v>
      </c>
      <c r="B189" s="319"/>
      <c r="C189" s="319"/>
      <c r="D189" s="57" t="s">
        <v>47</v>
      </c>
      <c r="E189" s="14">
        <f>E188</f>
        <v>0</v>
      </c>
      <c r="F189" s="14">
        <f t="shared" ref="F189:G189" si="161">F188</f>
        <v>2654.4561682925209</v>
      </c>
      <c r="G189" s="14">
        <f t="shared" si="161"/>
        <v>0</v>
      </c>
      <c r="H189" s="14">
        <f t="shared" si="114"/>
        <v>0</v>
      </c>
      <c r="I189" s="14">
        <f t="shared" ref="I189" si="162">I188</f>
        <v>0</v>
      </c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  <c r="BD189" s="103"/>
    </row>
    <row r="190" spans="1:59">
      <c r="A190" s="75">
        <v>3</v>
      </c>
      <c r="B190" s="76"/>
      <c r="C190" s="77"/>
      <c r="D190" s="88" t="s">
        <v>52</v>
      </c>
      <c r="E190" s="6">
        <f>E191</f>
        <v>0</v>
      </c>
      <c r="F190" s="6">
        <f t="shared" ref="F190:I192" si="163">F191</f>
        <v>2654.4561682925209</v>
      </c>
      <c r="G190" s="6">
        <f t="shared" si="163"/>
        <v>0</v>
      </c>
      <c r="H190" s="6">
        <f t="shared" si="114"/>
        <v>0</v>
      </c>
      <c r="I190" s="6">
        <f t="shared" si="163"/>
        <v>0</v>
      </c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  <c r="AP190" s="104"/>
      <c r="AQ190" s="104"/>
      <c r="AR190" s="104"/>
      <c r="AS190" s="104"/>
      <c r="AT190" s="104"/>
      <c r="AU190" s="104"/>
      <c r="AV190" s="104"/>
      <c r="AW190" s="104"/>
      <c r="AX190" s="104"/>
      <c r="AY190" s="104"/>
      <c r="AZ190" s="104"/>
      <c r="BA190" s="104"/>
      <c r="BB190" s="104"/>
      <c r="BC190" s="104"/>
      <c r="BD190" s="104"/>
    </row>
    <row r="191" spans="1:59" s="100" customFormat="1" ht="39">
      <c r="A191" s="272">
        <v>37</v>
      </c>
      <c r="B191" s="273"/>
      <c r="C191" s="274"/>
      <c r="D191" s="282" t="s">
        <v>183</v>
      </c>
      <c r="E191" s="221">
        <f>E192</f>
        <v>0</v>
      </c>
      <c r="F191" s="221">
        <f t="shared" si="163"/>
        <v>2654.4561682925209</v>
      </c>
      <c r="G191" s="221">
        <f t="shared" si="163"/>
        <v>0</v>
      </c>
      <c r="H191" s="221">
        <f t="shared" si="114"/>
        <v>0</v>
      </c>
      <c r="I191" s="221">
        <f t="shared" si="163"/>
        <v>0</v>
      </c>
      <c r="J191" s="109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  <c r="BD191" s="105"/>
    </row>
    <row r="192" spans="1:59" ht="26.25" hidden="1">
      <c r="A192" s="35">
        <v>372</v>
      </c>
      <c r="B192" s="78"/>
      <c r="C192" s="79"/>
      <c r="D192" s="32" t="s">
        <v>104</v>
      </c>
      <c r="E192" s="10">
        <f>E193</f>
        <v>0</v>
      </c>
      <c r="F192" s="10">
        <f t="shared" si="163"/>
        <v>2654.4561682925209</v>
      </c>
      <c r="G192" s="10">
        <f t="shared" si="163"/>
        <v>0</v>
      </c>
      <c r="H192" s="10">
        <f t="shared" si="114"/>
        <v>0</v>
      </c>
      <c r="I192" s="10">
        <f t="shared" si="163"/>
        <v>0</v>
      </c>
      <c r="J192" s="110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  <c r="AY192" s="106"/>
      <c r="AZ192" s="106"/>
      <c r="BA192" s="106"/>
      <c r="BB192" s="106"/>
      <c r="BC192" s="106"/>
      <c r="BD192" s="106"/>
    </row>
    <row r="193" spans="1:56" ht="39" hidden="1">
      <c r="A193" s="80">
        <v>3723</v>
      </c>
      <c r="B193" s="81"/>
      <c r="C193" s="82"/>
      <c r="D193" s="33" t="s">
        <v>106</v>
      </c>
      <c r="E193" s="12">
        <v>0</v>
      </c>
      <c r="F193" s="12">
        <v>2654.4561682925209</v>
      </c>
      <c r="G193" s="12">
        <v>0</v>
      </c>
      <c r="H193" s="12">
        <f t="shared" si="114"/>
        <v>0</v>
      </c>
      <c r="I193" s="12">
        <v>0</v>
      </c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  <c r="AV193" s="100"/>
      <c r="AW193" s="100"/>
      <c r="AX193" s="100"/>
      <c r="AY193" s="100"/>
      <c r="AZ193" s="100"/>
      <c r="BA193" s="100"/>
      <c r="BB193" s="100"/>
      <c r="BC193" s="100"/>
      <c r="BD193" s="100"/>
    </row>
    <row r="194" spans="1:56" ht="39">
      <c r="A194" s="321" t="s">
        <v>179</v>
      </c>
      <c r="B194" s="321"/>
      <c r="C194" s="321"/>
      <c r="D194" s="89" t="s">
        <v>184</v>
      </c>
      <c r="E194" s="54" t="e">
        <f>E195+E311+E332+E337+E354+E378+E402+E417+E450+E479</f>
        <v>#REF!</v>
      </c>
      <c r="F194" s="54" t="e">
        <f>F195+F311+F332+F337+F354+F378+F402+F417+F450+F479</f>
        <v>#REF!</v>
      </c>
      <c r="G194" s="54">
        <f>G195+G311+G332+G337+G354+G378+G402+G417+G450+G479+G492</f>
        <v>2211464.5099999998</v>
      </c>
      <c r="H194" s="54">
        <f t="shared" si="114"/>
        <v>588372.37999999989</v>
      </c>
      <c r="I194" s="54">
        <f>I195+I311+I332+I337+I354+I378+I402+I417+I450+I479+I492</f>
        <v>2799836.8899999997</v>
      </c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</row>
    <row r="195" spans="1:56">
      <c r="A195" s="320" t="s">
        <v>148</v>
      </c>
      <c r="B195" s="320"/>
      <c r="C195" s="320"/>
      <c r="D195" s="90" t="s">
        <v>50</v>
      </c>
      <c r="E195" s="56">
        <f>E197+E241+E271+E307</f>
        <v>62533.31</v>
      </c>
      <c r="F195" s="56">
        <f>F197+F241+F271+F307</f>
        <v>64835.105372619284</v>
      </c>
      <c r="G195" s="56">
        <f>G197+G241+G271+G307</f>
        <v>79389.600000000006</v>
      </c>
      <c r="H195" s="56">
        <f t="shared" si="114"/>
        <v>2930</v>
      </c>
      <c r="I195" s="56">
        <f>I197+I241+I271+I307</f>
        <v>82319.600000000006</v>
      </c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102"/>
      <c r="AJ195" s="102"/>
      <c r="AK195" s="102"/>
      <c r="AL195" s="102"/>
      <c r="AM195" s="102"/>
      <c r="AN195" s="102"/>
      <c r="AO195" s="102"/>
      <c r="AP195" s="102"/>
      <c r="AQ195" s="102"/>
      <c r="AR195" s="102"/>
      <c r="AS195" s="102"/>
      <c r="AT195" s="102"/>
      <c r="AU195" s="102"/>
      <c r="AV195" s="102"/>
      <c r="AW195" s="102"/>
      <c r="AX195" s="102"/>
      <c r="AY195" s="102"/>
      <c r="AZ195" s="102"/>
      <c r="BA195" s="102"/>
      <c r="BB195" s="102"/>
      <c r="BC195" s="102"/>
      <c r="BD195" s="102"/>
    </row>
    <row r="196" spans="1:56" ht="15" customHeight="1">
      <c r="A196" s="319" t="s">
        <v>185</v>
      </c>
      <c r="B196" s="319"/>
      <c r="C196" s="319"/>
      <c r="D196" s="57" t="s">
        <v>31</v>
      </c>
      <c r="E196" s="14">
        <f>E197</f>
        <v>39318.159999999996</v>
      </c>
      <c r="F196" s="14">
        <f t="shared" ref="F196:I196" si="164">F197</f>
        <v>47912.941592010087</v>
      </c>
      <c r="G196" s="14">
        <f t="shared" si="164"/>
        <v>53500</v>
      </c>
      <c r="H196" s="14">
        <f t="shared" si="114"/>
        <v>-470</v>
      </c>
      <c r="I196" s="14">
        <f t="shared" si="164"/>
        <v>53030</v>
      </c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  <c r="BD196" s="103"/>
    </row>
    <row r="197" spans="1:56">
      <c r="A197" s="75">
        <v>3</v>
      </c>
      <c r="B197" s="76"/>
      <c r="C197" s="77"/>
      <c r="D197" s="68" t="s">
        <v>52</v>
      </c>
      <c r="E197" s="6">
        <f>E198+E202+E230+E237</f>
        <v>39318.159999999996</v>
      </c>
      <c r="F197" s="6">
        <f>F198+F202+F230+F237</f>
        <v>47912.941592010087</v>
      </c>
      <c r="G197" s="6">
        <f>G198+G202+G230+G237+G234</f>
        <v>53500</v>
      </c>
      <c r="H197" s="6">
        <f t="shared" si="114"/>
        <v>-470</v>
      </c>
      <c r="I197" s="6">
        <f>I198+I202+I230+I237+I234</f>
        <v>53030</v>
      </c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  <c r="AP197" s="104"/>
      <c r="AQ197" s="104"/>
      <c r="AR197" s="104"/>
      <c r="AS197" s="104"/>
      <c r="AT197" s="104"/>
      <c r="AU197" s="104"/>
      <c r="AV197" s="104"/>
      <c r="AW197" s="104"/>
      <c r="AX197" s="104"/>
      <c r="AY197" s="104"/>
      <c r="AZ197" s="104"/>
      <c r="BA197" s="104"/>
      <c r="BB197" s="104"/>
      <c r="BC197" s="104"/>
      <c r="BD197" s="104"/>
    </row>
    <row r="198" spans="1:56" s="100" customFormat="1">
      <c r="A198" s="272">
        <v>31</v>
      </c>
      <c r="B198" s="273"/>
      <c r="C198" s="274"/>
      <c r="D198" s="271" t="s">
        <v>53</v>
      </c>
      <c r="E198" s="221">
        <f>E199</f>
        <v>2877.25</v>
      </c>
      <c r="F198" s="221">
        <f t="shared" ref="F198:I198" si="165">F199</f>
        <v>1327.2280841462605</v>
      </c>
      <c r="G198" s="221">
        <f t="shared" si="165"/>
        <v>3700</v>
      </c>
      <c r="H198" s="221">
        <f t="shared" si="114"/>
        <v>10000</v>
      </c>
      <c r="I198" s="221">
        <f t="shared" si="165"/>
        <v>13700</v>
      </c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  <c r="BD198" s="105"/>
    </row>
    <row r="199" spans="1:56" s="100" customFormat="1" hidden="1">
      <c r="A199" s="276">
        <v>311</v>
      </c>
      <c r="B199" s="277"/>
      <c r="C199" s="278"/>
      <c r="D199" s="233" t="s">
        <v>54</v>
      </c>
      <c r="E199" s="223">
        <f>SUM(E200:E201)</f>
        <v>2877.25</v>
      </c>
      <c r="F199" s="223">
        <f t="shared" ref="F199:G199" si="166">SUM(F200:F201)</f>
        <v>1327.2280841462605</v>
      </c>
      <c r="G199" s="223">
        <f t="shared" si="166"/>
        <v>3700</v>
      </c>
      <c r="H199" s="223">
        <f t="shared" si="114"/>
        <v>10000</v>
      </c>
      <c r="I199" s="223">
        <f t="shared" ref="I199" si="167">SUM(I200:I201)</f>
        <v>13700</v>
      </c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  <c r="AY199" s="106"/>
      <c r="AZ199" s="106"/>
      <c r="BA199" s="106"/>
      <c r="BB199" s="106"/>
      <c r="BC199" s="106"/>
      <c r="BD199" s="106"/>
    </row>
    <row r="200" spans="1:56" s="100" customFormat="1" hidden="1">
      <c r="A200" s="279">
        <v>3111</v>
      </c>
      <c r="B200" s="280"/>
      <c r="C200" s="281"/>
      <c r="D200" s="234" t="s">
        <v>55</v>
      </c>
      <c r="E200" s="226">
        <v>355.52</v>
      </c>
      <c r="F200" s="226">
        <v>0</v>
      </c>
      <c r="G200" s="226">
        <v>0</v>
      </c>
      <c r="H200" s="226">
        <f t="shared" si="114"/>
        <v>10000</v>
      </c>
      <c r="I200" s="226">
        <v>10000</v>
      </c>
    </row>
    <row r="201" spans="1:56" s="100" customFormat="1" hidden="1">
      <c r="A201" s="279">
        <v>3121</v>
      </c>
      <c r="B201" s="280"/>
      <c r="C201" s="281"/>
      <c r="D201" s="234" t="s">
        <v>56</v>
      </c>
      <c r="E201" s="226">
        <v>2521.73</v>
      </c>
      <c r="F201" s="226">
        <v>1327.2280841462605</v>
      </c>
      <c r="G201" s="226">
        <v>3700</v>
      </c>
      <c r="H201" s="226">
        <f t="shared" si="114"/>
        <v>0</v>
      </c>
      <c r="I201" s="226">
        <v>3700</v>
      </c>
    </row>
    <row r="202" spans="1:56" s="100" customFormat="1">
      <c r="A202" s="272">
        <v>32</v>
      </c>
      <c r="B202" s="273"/>
      <c r="C202" s="274"/>
      <c r="D202" s="271" t="s">
        <v>62</v>
      </c>
      <c r="E202" s="221">
        <f>E203+E207+E214+E223</f>
        <v>35974.17</v>
      </c>
      <c r="F202" s="221">
        <f t="shared" ref="F202:G202" si="168">F203+F207+F214+F223</f>
        <v>46187.545082619945</v>
      </c>
      <c r="G202" s="221">
        <f t="shared" si="168"/>
        <v>49500</v>
      </c>
      <c r="H202" s="221">
        <f t="shared" si="114"/>
        <v>-10500</v>
      </c>
      <c r="I202" s="221">
        <f t="shared" ref="I202" si="169">I203+I207+I214+I223</f>
        <v>39000</v>
      </c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  <c r="BD202" s="105"/>
    </row>
    <row r="203" spans="1:56" s="100" customFormat="1" hidden="1">
      <c r="A203" s="276">
        <v>321</v>
      </c>
      <c r="B203" s="277"/>
      <c r="C203" s="278"/>
      <c r="D203" s="233" t="s">
        <v>63</v>
      </c>
      <c r="E203" s="223">
        <f>SUM(E204:E206)</f>
        <v>11337.650000000001</v>
      </c>
      <c r="F203" s="223">
        <f t="shared" ref="F203:G203" si="170">SUM(F204:F206)</f>
        <v>12343.221182560221</v>
      </c>
      <c r="G203" s="223">
        <f t="shared" si="170"/>
        <v>13500</v>
      </c>
      <c r="H203" s="223">
        <f t="shared" si="114"/>
        <v>500</v>
      </c>
      <c r="I203" s="223">
        <f t="shared" ref="I203" si="171">SUM(I204:I206)</f>
        <v>14000</v>
      </c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  <c r="AY203" s="106"/>
      <c r="AZ203" s="106"/>
      <c r="BA203" s="106"/>
      <c r="BB203" s="106"/>
      <c r="BC203" s="106"/>
      <c r="BD203" s="106"/>
    </row>
    <row r="204" spans="1:56" s="100" customFormat="1" hidden="1">
      <c r="A204" s="279">
        <v>3211</v>
      </c>
      <c r="B204" s="280"/>
      <c r="C204" s="281"/>
      <c r="D204" s="234" t="s">
        <v>64</v>
      </c>
      <c r="E204" s="226">
        <v>10034.75</v>
      </c>
      <c r="F204" s="226">
        <v>10617.824673170084</v>
      </c>
      <c r="G204" s="226">
        <v>12000</v>
      </c>
      <c r="H204" s="226">
        <f t="shared" ref="H204:H270" si="172">I204-G204</f>
        <v>0</v>
      </c>
      <c r="I204" s="226">
        <v>12000</v>
      </c>
    </row>
    <row r="205" spans="1:56" s="100" customFormat="1" hidden="1">
      <c r="A205" s="279">
        <v>3213</v>
      </c>
      <c r="B205" s="280"/>
      <c r="C205" s="281"/>
      <c r="D205" s="234" t="s">
        <v>66</v>
      </c>
      <c r="E205" s="226">
        <v>925.11</v>
      </c>
      <c r="F205" s="226">
        <v>1327.2280841462605</v>
      </c>
      <c r="G205" s="226">
        <v>1000</v>
      </c>
      <c r="H205" s="226">
        <f t="shared" si="172"/>
        <v>0</v>
      </c>
      <c r="I205" s="226">
        <v>1000</v>
      </c>
    </row>
    <row r="206" spans="1:56" s="100" customFormat="1" ht="26.25" hidden="1">
      <c r="A206" s="279">
        <v>3214</v>
      </c>
      <c r="B206" s="280"/>
      <c r="C206" s="281"/>
      <c r="D206" s="234" t="s">
        <v>67</v>
      </c>
      <c r="E206" s="226">
        <v>377.79</v>
      </c>
      <c r="F206" s="226">
        <v>398.16842524387812</v>
      </c>
      <c r="G206" s="226">
        <v>500</v>
      </c>
      <c r="H206" s="226">
        <f t="shared" si="172"/>
        <v>500</v>
      </c>
      <c r="I206" s="226">
        <v>1000</v>
      </c>
    </row>
    <row r="207" spans="1:56" s="100" customFormat="1" hidden="1">
      <c r="A207" s="276">
        <v>322</v>
      </c>
      <c r="B207" s="277"/>
      <c r="C207" s="278"/>
      <c r="D207" s="233" t="s">
        <v>68</v>
      </c>
      <c r="E207" s="223">
        <f>SUM(E208:E213)</f>
        <v>2824.64</v>
      </c>
      <c r="F207" s="223">
        <f t="shared" ref="F207:G207" si="173">SUM(F208:F213)</f>
        <v>13869.535736279779</v>
      </c>
      <c r="G207" s="223">
        <f t="shared" si="173"/>
        <v>13800</v>
      </c>
      <c r="H207" s="223">
        <f t="shared" si="172"/>
        <v>0</v>
      </c>
      <c r="I207" s="223">
        <f t="shared" ref="I207" si="174">SUM(I208:I213)</f>
        <v>13800</v>
      </c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  <c r="AZ207" s="106"/>
      <c r="BA207" s="106"/>
      <c r="BB207" s="106"/>
      <c r="BC207" s="106"/>
      <c r="BD207" s="106"/>
    </row>
    <row r="208" spans="1:56" s="100" customFormat="1" hidden="1">
      <c r="A208" s="279">
        <v>3221</v>
      </c>
      <c r="B208" s="280"/>
      <c r="C208" s="281"/>
      <c r="D208" s="234" t="s">
        <v>91</v>
      </c>
      <c r="E208" s="226">
        <v>209.21</v>
      </c>
      <c r="F208" s="226">
        <v>331.80702103656512</v>
      </c>
      <c r="G208" s="226">
        <v>300</v>
      </c>
      <c r="H208" s="226">
        <f t="shared" si="172"/>
        <v>0</v>
      </c>
      <c r="I208" s="226">
        <v>300</v>
      </c>
    </row>
    <row r="209" spans="1:56" s="100" customFormat="1" hidden="1">
      <c r="A209" s="279">
        <v>3222</v>
      </c>
      <c r="B209" s="280"/>
      <c r="C209" s="281"/>
      <c r="D209" s="234" t="s">
        <v>70</v>
      </c>
      <c r="E209" s="226">
        <v>946.63</v>
      </c>
      <c r="F209" s="226">
        <v>796.34</v>
      </c>
      <c r="G209" s="226">
        <v>1000</v>
      </c>
      <c r="H209" s="226">
        <f t="shared" si="172"/>
        <v>0</v>
      </c>
      <c r="I209" s="226">
        <v>1000</v>
      </c>
    </row>
    <row r="210" spans="1:56" s="100" customFormat="1" hidden="1">
      <c r="A210" s="279">
        <v>3223</v>
      </c>
      <c r="B210" s="280"/>
      <c r="C210" s="281"/>
      <c r="D210" s="234" t="s">
        <v>71</v>
      </c>
      <c r="E210" s="226">
        <v>142.31</v>
      </c>
      <c r="F210" s="226">
        <v>10617.824673170084</v>
      </c>
      <c r="G210" s="226">
        <v>10000</v>
      </c>
      <c r="H210" s="226">
        <f t="shared" si="172"/>
        <v>0</v>
      </c>
      <c r="I210" s="226">
        <v>10000</v>
      </c>
    </row>
    <row r="211" spans="1:56" s="100" customFormat="1" ht="26.25" hidden="1">
      <c r="A211" s="279">
        <v>3224</v>
      </c>
      <c r="B211" s="280"/>
      <c r="C211" s="281"/>
      <c r="D211" s="234" t="s">
        <v>72</v>
      </c>
      <c r="E211" s="226">
        <v>0</v>
      </c>
      <c r="F211" s="226">
        <v>0</v>
      </c>
      <c r="G211" s="226">
        <v>0</v>
      </c>
      <c r="H211" s="226">
        <f t="shared" si="172"/>
        <v>0</v>
      </c>
      <c r="I211" s="226">
        <v>0</v>
      </c>
    </row>
    <row r="212" spans="1:56" s="100" customFormat="1" hidden="1">
      <c r="A212" s="279">
        <v>3225</v>
      </c>
      <c r="B212" s="280"/>
      <c r="C212" s="281"/>
      <c r="D212" s="234" t="s">
        <v>92</v>
      </c>
      <c r="E212" s="226">
        <v>1058.6600000000001</v>
      </c>
      <c r="F212" s="226">
        <v>1459.95</v>
      </c>
      <c r="G212" s="226">
        <v>1000</v>
      </c>
      <c r="H212" s="226">
        <f t="shared" si="172"/>
        <v>0</v>
      </c>
      <c r="I212" s="226">
        <v>1000</v>
      </c>
    </row>
    <row r="213" spans="1:56" s="100" customFormat="1" hidden="1">
      <c r="A213" s="279">
        <v>3227</v>
      </c>
      <c r="B213" s="280"/>
      <c r="C213" s="281"/>
      <c r="D213" s="234" t="s">
        <v>93</v>
      </c>
      <c r="E213" s="226">
        <v>467.83</v>
      </c>
      <c r="F213" s="226">
        <v>663.61404207313024</v>
      </c>
      <c r="G213" s="226">
        <v>1500</v>
      </c>
      <c r="H213" s="226">
        <f t="shared" si="172"/>
        <v>0</v>
      </c>
      <c r="I213" s="226">
        <v>1500</v>
      </c>
    </row>
    <row r="214" spans="1:56" s="100" customFormat="1" hidden="1">
      <c r="A214" s="276">
        <v>323</v>
      </c>
      <c r="B214" s="277"/>
      <c r="C214" s="278"/>
      <c r="D214" s="233" t="s">
        <v>75</v>
      </c>
      <c r="E214" s="223">
        <f>SUM(E215:E222)</f>
        <v>15055.630000000001</v>
      </c>
      <c r="F214" s="223">
        <f t="shared" ref="F214:G214" si="175">SUM(F215:F222)</f>
        <v>12940.479317804764</v>
      </c>
      <c r="G214" s="223">
        <f t="shared" si="175"/>
        <v>14500</v>
      </c>
      <c r="H214" s="223">
        <f t="shared" si="172"/>
        <v>-11000</v>
      </c>
      <c r="I214" s="223">
        <f t="shared" ref="I214" si="176">SUM(I215:I222)</f>
        <v>3500</v>
      </c>
    </row>
    <row r="215" spans="1:56" s="100" customFormat="1" hidden="1">
      <c r="A215" s="279">
        <v>3231</v>
      </c>
      <c r="B215" s="280"/>
      <c r="C215" s="281"/>
      <c r="D215" s="234" t="s">
        <v>76</v>
      </c>
      <c r="E215" s="226">
        <f>276.66-185.81</f>
        <v>90.850000000000023</v>
      </c>
      <c r="F215" s="226">
        <v>265.44561682925212</v>
      </c>
      <c r="G215" s="226">
        <v>200</v>
      </c>
      <c r="H215" s="226">
        <f t="shared" si="172"/>
        <v>0</v>
      </c>
      <c r="I215" s="226">
        <v>200</v>
      </c>
    </row>
    <row r="216" spans="1:56" s="100" customFormat="1" ht="26.25" hidden="1">
      <c r="A216" s="279">
        <v>3232</v>
      </c>
      <c r="B216" s="280"/>
      <c r="C216" s="281"/>
      <c r="D216" s="234" t="s">
        <v>77</v>
      </c>
      <c r="E216" s="226">
        <v>0</v>
      </c>
      <c r="F216" s="226">
        <v>0</v>
      </c>
      <c r="G216" s="226">
        <v>0</v>
      </c>
      <c r="H216" s="226">
        <f t="shared" si="172"/>
        <v>0</v>
      </c>
      <c r="I216" s="226">
        <v>0</v>
      </c>
    </row>
    <row r="217" spans="1:56" s="100" customFormat="1" hidden="1">
      <c r="A217" s="279">
        <v>3233</v>
      </c>
      <c r="B217" s="280"/>
      <c r="C217" s="281"/>
      <c r="D217" s="234" t="s">
        <v>78</v>
      </c>
      <c r="E217" s="226">
        <v>145.83000000000001</v>
      </c>
      <c r="F217" s="226">
        <v>929.05965890238235</v>
      </c>
      <c r="G217" s="226">
        <v>200</v>
      </c>
      <c r="H217" s="226">
        <f t="shared" si="172"/>
        <v>0</v>
      </c>
      <c r="I217" s="226">
        <v>200</v>
      </c>
      <c r="J217" s="107"/>
    </row>
    <row r="218" spans="1:56" s="100" customFormat="1" hidden="1">
      <c r="A218" s="279">
        <v>3234</v>
      </c>
      <c r="B218" s="280"/>
      <c r="C218" s="281"/>
      <c r="D218" s="234" t="s">
        <v>79</v>
      </c>
      <c r="E218" s="226">
        <v>280.29000000000002</v>
      </c>
      <c r="F218" s="226">
        <v>0</v>
      </c>
      <c r="G218" s="226">
        <v>200</v>
      </c>
      <c r="H218" s="226">
        <f t="shared" si="172"/>
        <v>0</v>
      </c>
      <c r="I218" s="226">
        <v>200</v>
      </c>
    </row>
    <row r="219" spans="1:56" s="100" customFormat="1" hidden="1">
      <c r="A219" s="279">
        <v>3236</v>
      </c>
      <c r="B219" s="280"/>
      <c r="C219" s="281"/>
      <c r="D219" s="234" t="s">
        <v>81</v>
      </c>
      <c r="E219" s="226">
        <v>46.45</v>
      </c>
      <c r="F219" s="226">
        <v>132.72280841462606</v>
      </c>
      <c r="G219" s="226">
        <v>100</v>
      </c>
      <c r="H219" s="226">
        <f t="shared" si="172"/>
        <v>0</v>
      </c>
      <c r="I219" s="226">
        <v>100</v>
      </c>
    </row>
    <row r="220" spans="1:56" s="100" customFormat="1" hidden="1">
      <c r="A220" s="279">
        <v>3237</v>
      </c>
      <c r="B220" s="280"/>
      <c r="C220" s="281"/>
      <c r="D220" s="234" t="s">
        <v>82</v>
      </c>
      <c r="E220" s="226">
        <v>13362.19</v>
      </c>
      <c r="F220" s="226">
        <v>10617.83</v>
      </c>
      <c r="G220" s="226">
        <v>13000</v>
      </c>
      <c r="H220" s="226">
        <f t="shared" si="172"/>
        <v>-11000</v>
      </c>
      <c r="I220" s="226">
        <v>2000</v>
      </c>
    </row>
    <row r="221" spans="1:56" s="100" customFormat="1" hidden="1">
      <c r="A221" s="279">
        <v>3238</v>
      </c>
      <c r="B221" s="280"/>
      <c r="C221" s="281"/>
      <c r="D221" s="234" t="s">
        <v>83</v>
      </c>
      <c r="E221" s="226">
        <v>434.95</v>
      </c>
      <c r="F221" s="226">
        <v>530.89123365850423</v>
      </c>
      <c r="G221" s="226">
        <v>300</v>
      </c>
      <c r="H221" s="226">
        <f t="shared" si="172"/>
        <v>0</v>
      </c>
      <c r="I221" s="226">
        <v>300</v>
      </c>
    </row>
    <row r="222" spans="1:56" s="100" customFormat="1" hidden="1">
      <c r="A222" s="279">
        <v>3239</v>
      </c>
      <c r="B222" s="280"/>
      <c r="C222" s="281"/>
      <c r="D222" s="234" t="s">
        <v>84</v>
      </c>
      <c r="E222" s="226">
        <v>695.07</v>
      </c>
      <c r="F222" s="226">
        <v>464.53</v>
      </c>
      <c r="G222" s="226">
        <v>500</v>
      </c>
      <c r="H222" s="226">
        <f t="shared" si="172"/>
        <v>0</v>
      </c>
      <c r="I222" s="226">
        <v>500</v>
      </c>
    </row>
    <row r="223" spans="1:56" s="100" customFormat="1" ht="26.25" hidden="1">
      <c r="A223" s="276">
        <v>329</v>
      </c>
      <c r="B223" s="277"/>
      <c r="C223" s="278"/>
      <c r="D223" s="233" t="s">
        <v>85</v>
      </c>
      <c r="E223" s="223">
        <f>SUM(E224:E229)</f>
        <v>6756.25</v>
      </c>
      <c r="F223" s="223">
        <f t="shared" ref="F223:G223" si="177">SUM(F224:F229)</f>
        <v>7034.3088459751807</v>
      </c>
      <c r="G223" s="223">
        <f t="shared" si="177"/>
        <v>7700</v>
      </c>
      <c r="H223" s="223">
        <f t="shared" si="172"/>
        <v>0</v>
      </c>
      <c r="I223" s="223">
        <f t="shared" ref="I223" si="178">SUM(I224:I229)</f>
        <v>7700</v>
      </c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6"/>
      <c r="AO223" s="106"/>
      <c r="AP223" s="106"/>
      <c r="AQ223" s="106"/>
      <c r="AR223" s="106"/>
      <c r="AS223" s="106"/>
      <c r="AT223" s="106"/>
      <c r="AU223" s="106"/>
      <c r="AV223" s="106"/>
      <c r="AW223" s="106"/>
      <c r="AX223" s="106"/>
      <c r="AY223" s="106"/>
      <c r="AZ223" s="106"/>
      <c r="BA223" s="106"/>
      <c r="BB223" s="106"/>
      <c r="BC223" s="106"/>
      <c r="BD223" s="106"/>
    </row>
    <row r="224" spans="1:56" s="100" customFormat="1" hidden="1">
      <c r="A224" s="279">
        <v>3292</v>
      </c>
      <c r="B224" s="280"/>
      <c r="C224" s="281"/>
      <c r="D224" s="234" t="s">
        <v>87</v>
      </c>
      <c r="E224" s="226">
        <v>0</v>
      </c>
      <c r="F224" s="226">
        <v>2389.0105514632687</v>
      </c>
      <c r="G224" s="226">
        <v>2400</v>
      </c>
      <c r="H224" s="226">
        <f t="shared" si="172"/>
        <v>0</v>
      </c>
      <c r="I224" s="226">
        <v>2400</v>
      </c>
    </row>
    <row r="225" spans="1:56" s="100" customFormat="1" hidden="1">
      <c r="A225" s="279">
        <v>3293</v>
      </c>
      <c r="B225" s="280"/>
      <c r="C225" s="281"/>
      <c r="D225" s="234" t="s">
        <v>88</v>
      </c>
      <c r="E225" s="226">
        <v>3811.91</v>
      </c>
      <c r="F225" s="226">
        <v>2256.2877430486428</v>
      </c>
      <c r="G225" s="226">
        <v>2500</v>
      </c>
      <c r="H225" s="226">
        <f t="shared" si="172"/>
        <v>0</v>
      </c>
      <c r="I225" s="226">
        <v>2500</v>
      </c>
    </row>
    <row r="226" spans="1:56" s="100" customFormat="1" hidden="1">
      <c r="A226" s="279">
        <v>3294</v>
      </c>
      <c r="B226" s="280"/>
      <c r="C226" s="281"/>
      <c r="D226" s="234" t="s">
        <v>94</v>
      </c>
      <c r="E226" s="226">
        <v>119.45</v>
      </c>
      <c r="F226" s="226">
        <v>132.72280841462606</v>
      </c>
      <c r="G226" s="226">
        <v>100</v>
      </c>
      <c r="H226" s="226">
        <f t="shared" si="172"/>
        <v>0</v>
      </c>
      <c r="I226" s="226">
        <v>100</v>
      </c>
    </row>
    <row r="227" spans="1:56" s="100" customFormat="1" hidden="1">
      <c r="A227" s="279">
        <v>3295</v>
      </c>
      <c r="B227" s="280"/>
      <c r="C227" s="281"/>
      <c r="D227" s="234" t="s">
        <v>90</v>
      </c>
      <c r="E227" s="226">
        <v>0</v>
      </c>
      <c r="F227" s="226">
        <v>132.72280841462606</v>
      </c>
      <c r="G227" s="226">
        <v>100</v>
      </c>
      <c r="H227" s="226">
        <f t="shared" si="172"/>
        <v>0</v>
      </c>
      <c r="I227" s="226">
        <v>100</v>
      </c>
    </row>
    <row r="228" spans="1:56" s="100" customFormat="1" hidden="1">
      <c r="A228" s="279">
        <v>3296</v>
      </c>
      <c r="B228" s="280"/>
      <c r="C228" s="281"/>
      <c r="D228" s="234" t="s">
        <v>95</v>
      </c>
      <c r="E228" s="226">
        <v>78.05</v>
      </c>
      <c r="F228" s="226">
        <v>132.72280841462606</v>
      </c>
      <c r="G228" s="226">
        <v>100</v>
      </c>
      <c r="H228" s="226">
        <f t="shared" si="172"/>
        <v>0</v>
      </c>
      <c r="I228" s="226">
        <v>100</v>
      </c>
    </row>
    <row r="229" spans="1:56" s="100" customFormat="1" ht="26.25" hidden="1">
      <c r="A229" s="279">
        <v>3299</v>
      </c>
      <c r="B229" s="280"/>
      <c r="C229" s="281"/>
      <c r="D229" s="234" t="s">
        <v>85</v>
      </c>
      <c r="E229" s="226">
        <f>3086.15-339.31</f>
        <v>2746.84</v>
      </c>
      <c r="F229" s="226">
        <v>1990.8421262193906</v>
      </c>
      <c r="G229" s="226">
        <v>2500</v>
      </c>
      <c r="H229" s="226">
        <f t="shared" si="172"/>
        <v>0</v>
      </c>
      <c r="I229" s="226">
        <v>2500</v>
      </c>
    </row>
    <row r="230" spans="1:56" s="100" customFormat="1">
      <c r="A230" s="272">
        <v>34</v>
      </c>
      <c r="B230" s="273"/>
      <c r="C230" s="274"/>
      <c r="D230" s="271" t="s">
        <v>99</v>
      </c>
      <c r="E230" s="221">
        <f>E231</f>
        <v>466.74</v>
      </c>
      <c r="F230" s="221">
        <f t="shared" ref="F230:I230" si="179">F231</f>
        <v>398.16842524387812</v>
      </c>
      <c r="G230" s="221">
        <f t="shared" si="179"/>
        <v>300</v>
      </c>
      <c r="H230" s="221">
        <f t="shared" si="172"/>
        <v>0</v>
      </c>
      <c r="I230" s="221">
        <f t="shared" si="179"/>
        <v>300</v>
      </c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5"/>
      <c r="AP230" s="105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5"/>
      <c r="BB230" s="105"/>
      <c r="BC230" s="105"/>
      <c r="BD230" s="105"/>
    </row>
    <row r="231" spans="1:56" s="100" customFormat="1" hidden="1">
      <c r="A231" s="276">
        <v>343</v>
      </c>
      <c r="B231" s="277"/>
      <c r="C231" s="278"/>
      <c r="D231" s="233" t="s">
        <v>100</v>
      </c>
      <c r="E231" s="223">
        <f>SUM(E232:E233)</f>
        <v>466.74</v>
      </c>
      <c r="F231" s="223">
        <f t="shared" ref="F231:G231" si="180">SUM(F232:F233)</f>
        <v>398.16842524387812</v>
      </c>
      <c r="G231" s="223">
        <f t="shared" si="180"/>
        <v>300</v>
      </c>
      <c r="H231" s="223">
        <f t="shared" si="172"/>
        <v>0</v>
      </c>
      <c r="I231" s="223">
        <f t="shared" ref="I231" si="181">SUM(I232:I233)</f>
        <v>300</v>
      </c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106"/>
      <c r="AJ231" s="106"/>
      <c r="AK231" s="106"/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  <c r="AV231" s="106"/>
      <c r="AW231" s="106"/>
      <c r="AX231" s="106"/>
      <c r="AY231" s="106"/>
      <c r="AZ231" s="106"/>
      <c r="BA231" s="106"/>
      <c r="BB231" s="106"/>
      <c r="BC231" s="106"/>
      <c r="BD231" s="106"/>
    </row>
    <row r="232" spans="1:56" s="100" customFormat="1" ht="26.25" hidden="1">
      <c r="A232" s="279">
        <v>3431</v>
      </c>
      <c r="B232" s="280"/>
      <c r="C232" s="281"/>
      <c r="D232" s="234" t="s">
        <v>101</v>
      </c>
      <c r="E232" s="226">
        <v>466.74</v>
      </c>
      <c r="F232" s="226">
        <v>398.16842524387812</v>
      </c>
      <c r="G232" s="226">
        <v>300</v>
      </c>
      <c r="H232" s="226">
        <f t="shared" si="172"/>
        <v>0</v>
      </c>
      <c r="I232" s="226">
        <v>300</v>
      </c>
    </row>
    <row r="233" spans="1:56" s="100" customFormat="1" hidden="1">
      <c r="A233" s="279">
        <v>3433</v>
      </c>
      <c r="B233" s="280"/>
      <c r="C233" s="281"/>
      <c r="D233" s="234" t="s">
        <v>102</v>
      </c>
      <c r="E233" s="226">
        <v>0</v>
      </c>
      <c r="F233" s="226">
        <v>0</v>
      </c>
      <c r="G233" s="226">
        <v>0</v>
      </c>
      <c r="H233" s="226">
        <f t="shared" si="172"/>
        <v>0</v>
      </c>
      <c r="I233" s="226">
        <v>0</v>
      </c>
    </row>
    <row r="234" spans="1:56" s="100" customFormat="1" ht="26.25">
      <c r="A234" s="272">
        <v>36</v>
      </c>
      <c r="B234" s="273"/>
      <c r="C234" s="274"/>
      <c r="D234" s="271" t="s">
        <v>290</v>
      </c>
      <c r="E234" s="221"/>
      <c r="F234" s="221"/>
      <c r="G234" s="221">
        <f>G235</f>
        <v>0</v>
      </c>
      <c r="H234" s="221">
        <f t="shared" si="172"/>
        <v>30</v>
      </c>
      <c r="I234" s="221">
        <f>I235</f>
        <v>30</v>
      </c>
    </row>
    <row r="235" spans="1:56" s="100" customFormat="1" ht="26.25" hidden="1">
      <c r="A235" s="276">
        <v>369</v>
      </c>
      <c r="B235" s="277"/>
      <c r="C235" s="278"/>
      <c r="D235" s="233" t="s">
        <v>274</v>
      </c>
      <c r="E235" s="223"/>
      <c r="F235" s="223"/>
      <c r="G235" s="223">
        <f>G236</f>
        <v>0</v>
      </c>
      <c r="H235" s="223">
        <f t="shared" si="172"/>
        <v>30</v>
      </c>
      <c r="I235" s="223">
        <f>I236</f>
        <v>30</v>
      </c>
    </row>
    <row r="236" spans="1:56" s="100" customFormat="1" ht="31.5" hidden="1" customHeight="1">
      <c r="A236" s="279">
        <v>3691</v>
      </c>
      <c r="B236" s="280"/>
      <c r="C236" s="281"/>
      <c r="D236" s="234" t="s">
        <v>291</v>
      </c>
      <c r="E236" s="226"/>
      <c r="F236" s="226"/>
      <c r="G236" s="226">
        <v>0</v>
      </c>
      <c r="H236" s="226">
        <f t="shared" si="172"/>
        <v>30</v>
      </c>
      <c r="I236" s="226">
        <v>30</v>
      </c>
    </row>
    <row r="237" spans="1:56" s="100" customFormat="1">
      <c r="A237" s="272">
        <v>38</v>
      </c>
      <c r="B237" s="273"/>
      <c r="C237" s="274"/>
      <c r="D237" s="282" t="s">
        <v>107</v>
      </c>
      <c r="E237" s="221">
        <f>E238</f>
        <v>0</v>
      </c>
      <c r="F237" s="221">
        <f t="shared" ref="F237:I238" si="182">F238</f>
        <v>0</v>
      </c>
      <c r="G237" s="221">
        <f t="shared" si="182"/>
        <v>0</v>
      </c>
      <c r="H237" s="221">
        <f t="shared" si="172"/>
        <v>0</v>
      </c>
      <c r="I237" s="221">
        <f t="shared" si="182"/>
        <v>0</v>
      </c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5"/>
      <c r="AP237" s="105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5"/>
      <c r="BB237" s="105"/>
      <c r="BC237" s="105"/>
      <c r="BD237" s="105"/>
    </row>
    <row r="238" spans="1:56" hidden="1">
      <c r="A238" s="35">
        <v>381</v>
      </c>
      <c r="B238" s="78"/>
      <c r="C238" s="79"/>
      <c r="D238" s="32" t="s">
        <v>40</v>
      </c>
      <c r="E238" s="10">
        <f>E239</f>
        <v>0</v>
      </c>
      <c r="F238" s="10">
        <f t="shared" si="182"/>
        <v>0</v>
      </c>
      <c r="G238" s="10">
        <f t="shared" si="182"/>
        <v>0</v>
      </c>
      <c r="H238" s="10">
        <f t="shared" si="172"/>
        <v>0</v>
      </c>
      <c r="I238" s="10">
        <f t="shared" si="182"/>
        <v>0</v>
      </c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  <c r="AH238" s="106"/>
      <c r="AI238" s="106"/>
      <c r="AJ238" s="106"/>
      <c r="AK238" s="106"/>
      <c r="AL238" s="106"/>
      <c r="AM238" s="106"/>
      <c r="AN238" s="106"/>
      <c r="AO238" s="106"/>
      <c r="AP238" s="106"/>
      <c r="AQ238" s="106"/>
      <c r="AR238" s="106"/>
      <c r="AS238" s="106"/>
      <c r="AT238" s="106"/>
      <c r="AU238" s="106"/>
      <c r="AV238" s="106"/>
      <c r="AW238" s="106"/>
      <c r="AX238" s="106"/>
      <c r="AY238" s="106"/>
      <c r="AZ238" s="106"/>
      <c r="BA238" s="106"/>
      <c r="BB238" s="106"/>
      <c r="BC238" s="106"/>
      <c r="BD238" s="106"/>
    </row>
    <row r="239" spans="1:56" hidden="1">
      <c r="A239" s="80">
        <v>3812</v>
      </c>
      <c r="B239" s="81"/>
      <c r="C239" s="82"/>
      <c r="D239" s="33" t="s">
        <v>108</v>
      </c>
      <c r="E239" s="12">
        <v>0</v>
      </c>
      <c r="F239" s="12">
        <v>0</v>
      </c>
      <c r="G239" s="12">
        <v>0</v>
      </c>
      <c r="H239" s="12">
        <f t="shared" si="172"/>
        <v>0</v>
      </c>
      <c r="I239" s="12">
        <v>0</v>
      </c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  <c r="AC239" s="100"/>
      <c r="AD239" s="100"/>
      <c r="AE239" s="100"/>
      <c r="AF239" s="100"/>
      <c r="AG239" s="100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  <c r="AV239" s="100"/>
      <c r="AW239" s="100"/>
      <c r="AX239" s="100"/>
      <c r="AY239" s="100"/>
      <c r="AZ239" s="100"/>
      <c r="BA239" s="100"/>
      <c r="BB239" s="100"/>
      <c r="BC239" s="100"/>
      <c r="BD239" s="100"/>
    </row>
    <row r="240" spans="1:56" ht="15" customHeight="1">
      <c r="A240" s="319" t="s">
        <v>186</v>
      </c>
      <c r="B240" s="319"/>
      <c r="C240" s="319"/>
      <c r="D240" s="91" t="s">
        <v>35</v>
      </c>
      <c r="E240" s="14">
        <f>E241</f>
        <v>10229.290000000001</v>
      </c>
      <c r="F240" s="14">
        <f t="shared" ref="F240:I240" si="183">F241</f>
        <v>10219.664462804432</v>
      </c>
      <c r="G240" s="14">
        <f t="shared" si="183"/>
        <v>15000</v>
      </c>
      <c r="H240" s="14">
        <f t="shared" si="172"/>
        <v>1100</v>
      </c>
      <c r="I240" s="14">
        <f t="shared" si="183"/>
        <v>16100</v>
      </c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  <c r="AC240" s="103"/>
      <c r="AD240" s="103"/>
      <c r="AE240" s="103"/>
      <c r="AF240" s="103"/>
      <c r="AG240" s="103"/>
      <c r="AH240" s="103"/>
      <c r="AI240" s="103"/>
      <c r="AJ240" s="103"/>
      <c r="AK240" s="103"/>
      <c r="AL240" s="103"/>
      <c r="AM240" s="103"/>
      <c r="AN240" s="103"/>
      <c r="AO240" s="103"/>
      <c r="AP240" s="103"/>
      <c r="AQ240" s="103"/>
      <c r="AR240" s="103"/>
      <c r="AS240" s="103"/>
      <c r="AT240" s="103"/>
      <c r="AU240" s="103"/>
      <c r="AV240" s="103"/>
      <c r="AW240" s="103"/>
      <c r="AX240" s="103"/>
      <c r="AY240" s="103"/>
      <c r="AZ240" s="103"/>
      <c r="BA240" s="103"/>
      <c r="BB240" s="103"/>
      <c r="BC240" s="103"/>
      <c r="BD240" s="103"/>
    </row>
    <row r="241" spans="1:56">
      <c r="A241" s="75">
        <v>3</v>
      </c>
      <c r="B241" s="76"/>
      <c r="C241" s="77"/>
      <c r="D241" s="68" t="s">
        <v>52</v>
      </c>
      <c r="E241" s="6">
        <f>E242</f>
        <v>10229.290000000001</v>
      </c>
      <c r="F241" s="6">
        <f t="shared" ref="F241:I241" si="184">F242</f>
        <v>10219.664462804432</v>
      </c>
      <c r="G241" s="6">
        <f t="shared" si="184"/>
        <v>15000</v>
      </c>
      <c r="H241" s="6">
        <f t="shared" si="172"/>
        <v>1100</v>
      </c>
      <c r="I241" s="6">
        <f t="shared" si="184"/>
        <v>16100</v>
      </c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  <c r="AN241" s="104"/>
      <c r="AO241" s="104"/>
      <c r="AP241" s="104"/>
      <c r="AQ241" s="104"/>
      <c r="AR241" s="104"/>
      <c r="AS241" s="104"/>
      <c r="AT241" s="104"/>
      <c r="AU241" s="104"/>
      <c r="AV241" s="104"/>
      <c r="AW241" s="104"/>
      <c r="AX241" s="104"/>
      <c r="AY241" s="104"/>
      <c r="AZ241" s="104"/>
      <c r="BA241" s="104"/>
      <c r="BB241" s="104"/>
      <c r="BC241" s="104"/>
      <c r="BD241" s="104"/>
    </row>
    <row r="242" spans="1:56" s="100" customFormat="1">
      <c r="A242" s="272">
        <v>32</v>
      </c>
      <c r="B242" s="273"/>
      <c r="C242" s="274"/>
      <c r="D242" s="271" t="s">
        <v>62</v>
      </c>
      <c r="E242" s="221">
        <f>E243+E247+E254+E263</f>
        <v>10229.290000000001</v>
      </c>
      <c r="F242" s="221">
        <f t="shared" ref="F242:G242" si="185">F243+F247+F254+F263</f>
        <v>10219.664462804432</v>
      </c>
      <c r="G242" s="221">
        <f t="shared" si="185"/>
        <v>15000</v>
      </c>
      <c r="H242" s="221">
        <f t="shared" si="172"/>
        <v>1100</v>
      </c>
      <c r="I242" s="221">
        <f t="shared" ref="I242" si="186">I243+I247+I254+I263</f>
        <v>16100</v>
      </c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5"/>
      <c r="AP242" s="105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5"/>
      <c r="BB242" s="105"/>
      <c r="BC242" s="105"/>
      <c r="BD242" s="105"/>
    </row>
    <row r="243" spans="1:56" hidden="1">
      <c r="A243" s="35">
        <v>321</v>
      </c>
      <c r="B243" s="78"/>
      <c r="C243" s="79"/>
      <c r="D243" s="27" t="s">
        <v>63</v>
      </c>
      <c r="E243" s="10">
        <f>SUM(E244:E246)</f>
        <v>0</v>
      </c>
      <c r="F243" s="10">
        <f t="shared" ref="F243:G243" si="187">SUM(F244:F246)</f>
        <v>0</v>
      </c>
      <c r="G243" s="10">
        <f t="shared" si="187"/>
        <v>0</v>
      </c>
      <c r="H243" s="10">
        <f t="shared" si="172"/>
        <v>0</v>
      </c>
      <c r="I243" s="10">
        <f t="shared" ref="I243" si="188">SUM(I244:I246)</f>
        <v>0</v>
      </c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  <c r="AH243" s="106"/>
      <c r="AI243" s="106"/>
      <c r="AJ243" s="106"/>
      <c r="AK243" s="106"/>
      <c r="AL243" s="106"/>
      <c r="AM243" s="106"/>
      <c r="AN243" s="106"/>
      <c r="AO243" s="106"/>
      <c r="AP243" s="106"/>
      <c r="AQ243" s="106"/>
      <c r="AR243" s="106"/>
      <c r="AS243" s="106"/>
      <c r="AT243" s="106"/>
      <c r="AU243" s="106"/>
      <c r="AV243" s="106"/>
      <c r="AW243" s="106"/>
      <c r="AX243" s="106"/>
      <c r="AY243" s="106"/>
      <c r="AZ243" s="106"/>
      <c r="BA243" s="106"/>
      <c r="BB243" s="106"/>
      <c r="BC243" s="106"/>
      <c r="BD243" s="106"/>
    </row>
    <row r="244" spans="1:56" hidden="1">
      <c r="A244" s="80">
        <v>3211</v>
      </c>
      <c r="B244" s="81"/>
      <c r="C244" s="82"/>
      <c r="D244" s="28" t="s">
        <v>64</v>
      </c>
      <c r="E244" s="12">
        <v>0</v>
      </c>
      <c r="F244" s="12">
        <v>0</v>
      </c>
      <c r="G244" s="12">
        <v>0</v>
      </c>
      <c r="H244" s="12">
        <f t="shared" si="172"/>
        <v>0</v>
      </c>
      <c r="I244" s="12">
        <v>0</v>
      </c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  <c r="AC244" s="100"/>
      <c r="AD244" s="100"/>
      <c r="AE244" s="100"/>
      <c r="AF244" s="100"/>
      <c r="AG244" s="100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  <c r="AV244" s="100"/>
      <c r="AW244" s="100"/>
      <c r="AX244" s="100"/>
      <c r="AY244" s="100"/>
      <c r="AZ244" s="100"/>
      <c r="BA244" s="100"/>
      <c r="BB244" s="100"/>
      <c r="BC244" s="100"/>
      <c r="BD244" s="100"/>
    </row>
    <row r="245" spans="1:56" hidden="1">
      <c r="A245" s="80">
        <v>3213</v>
      </c>
      <c r="B245" s="81"/>
      <c r="C245" s="82"/>
      <c r="D245" s="28" t="s">
        <v>66</v>
      </c>
      <c r="E245" s="12">
        <v>0</v>
      </c>
      <c r="F245" s="12">
        <v>0</v>
      </c>
      <c r="G245" s="12">
        <v>0</v>
      </c>
      <c r="H245" s="12">
        <f t="shared" si="172"/>
        <v>0</v>
      </c>
      <c r="I245" s="12">
        <v>0</v>
      </c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  <c r="AC245" s="100"/>
      <c r="AD245" s="100"/>
      <c r="AE245" s="100"/>
      <c r="AF245" s="100"/>
      <c r="AG245" s="100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  <c r="AV245" s="100"/>
      <c r="AW245" s="100"/>
      <c r="AX245" s="100"/>
      <c r="AY245" s="100"/>
      <c r="AZ245" s="100"/>
      <c r="BA245" s="100"/>
      <c r="BB245" s="100"/>
      <c r="BC245" s="100"/>
      <c r="BD245" s="100"/>
    </row>
    <row r="246" spans="1:56" ht="26.25" hidden="1">
      <c r="A246" s="80">
        <v>3214</v>
      </c>
      <c r="B246" s="81"/>
      <c r="C246" s="82"/>
      <c r="D246" s="28" t="s">
        <v>67</v>
      </c>
      <c r="E246" s="12">
        <v>0</v>
      </c>
      <c r="F246" s="12">
        <v>0</v>
      </c>
      <c r="G246" s="12">
        <v>0</v>
      </c>
      <c r="H246" s="12">
        <f t="shared" si="172"/>
        <v>0</v>
      </c>
      <c r="I246" s="12">
        <v>0</v>
      </c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100"/>
      <c r="AC246" s="100"/>
      <c r="AD246" s="100"/>
      <c r="AE246" s="100"/>
      <c r="AF246" s="100"/>
      <c r="AG246" s="100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  <c r="AV246" s="100"/>
      <c r="AW246" s="100"/>
      <c r="AX246" s="100"/>
      <c r="AY246" s="100"/>
      <c r="AZ246" s="100"/>
      <c r="BA246" s="100"/>
      <c r="BB246" s="100"/>
      <c r="BC246" s="100"/>
      <c r="BD246" s="100"/>
    </row>
    <row r="247" spans="1:56" hidden="1">
      <c r="A247" s="35">
        <v>322</v>
      </c>
      <c r="B247" s="78"/>
      <c r="C247" s="79"/>
      <c r="D247" s="27" t="s">
        <v>68</v>
      </c>
      <c r="E247" s="10">
        <f>SUM(E248:E253)</f>
        <v>5317.66</v>
      </c>
      <c r="F247" s="10">
        <f t="shared" ref="F247:G247" si="189">SUM(F248:F253)</f>
        <v>8826.0704207313029</v>
      </c>
      <c r="G247" s="10">
        <f t="shared" si="189"/>
        <v>11500</v>
      </c>
      <c r="H247" s="10">
        <f t="shared" si="172"/>
        <v>0</v>
      </c>
      <c r="I247" s="10">
        <f t="shared" ref="I247" si="190">SUM(I248:I253)</f>
        <v>11500</v>
      </c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  <c r="AC247" s="100"/>
      <c r="AD247" s="100"/>
      <c r="AE247" s="100"/>
      <c r="AF247" s="100"/>
      <c r="AG247" s="100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  <c r="AV247" s="100"/>
      <c r="AW247" s="100"/>
      <c r="AX247" s="100"/>
      <c r="AY247" s="100"/>
      <c r="AZ247" s="100"/>
      <c r="BA247" s="100"/>
      <c r="BB247" s="100"/>
      <c r="BC247" s="100"/>
      <c r="BD247" s="100"/>
    </row>
    <row r="248" spans="1:56" hidden="1">
      <c r="A248" s="80">
        <v>3221</v>
      </c>
      <c r="B248" s="81"/>
      <c r="C248" s="82"/>
      <c r="D248" s="28" t="s">
        <v>91</v>
      </c>
      <c r="E248" s="12">
        <v>3851.61</v>
      </c>
      <c r="F248" s="12">
        <v>6636.1404207313026</v>
      </c>
      <c r="G248" s="12">
        <v>7000</v>
      </c>
      <c r="H248" s="12">
        <f t="shared" si="172"/>
        <v>0</v>
      </c>
      <c r="I248" s="12">
        <v>7000</v>
      </c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  <c r="AC248" s="100"/>
      <c r="AD248" s="100"/>
      <c r="AE248" s="100"/>
      <c r="AF248" s="100"/>
      <c r="AG248" s="100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  <c r="AV248" s="100"/>
      <c r="AW248" s="100"/>
      <c r="AX248" s="100"/>
      <c r="AY248" s="100"/>
      <c r="AZ248" s="100"/>
      <c r="BA248" s="100"/>
      <c r="BB248" s="100"/>
      <c r="BC248" s="100"/>
      <c r="BD248" s="100"/>
    </row>
    <row r="249" spans="1:56" hidden="1">
      <c r="A249" s="80">
        <v>3222</v>
      </c>
      <c r="B249" s="81"/>
      <c r="C249" s="82"/>
      <c r="D249" s="28" t="s">
        <v>70</v>
      </c>
      <c r="E249" s="12">
        <v>0</v>
      </c>
      <c r="F249" s="12">
        <v>1260.8699999999999</v>
      </c>
      <c r="G249" s="12">
        <v>1000</v>
      </c>
      <c r="H249" s="12">
        <f t="shared" si="172"/>
        <v>0</v>
      </c>
      <c r="I249" s="12">
        <v>1000</v>
      </c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100"/>
      <c r="AC249" s="100"/>
      <c r="AD249" s="100"/>
      <c r="AE249" s="100"/>
      <c r="AF249" s="100"/>
      <c r="AG249" s="100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  <c r="AV249" s="100"/>
      <c r="AW249" s="100"/>
      <c r="AX249" s="100"/>
      <c r="AY249" s="100"/>
      <c r="AZ249" s="100"/>
      <c r="BA249" s="100"/>
      <c r="BB249" s="100"/>
      <c r="BC249" s="100"/>
      <c r="BD249" s="100"/>
    </row>
    <row r="250" spans="1:56" hidden="1">
      <c r="A250" s="80">
        <v>3223</v>
      </c>
      <c r="B250" s="81"/>
      <c r="C250" s="82"/>
      <c r="D250" s="28" t="s">
        <v>71</v>
      </c>
      <c r="E250" s="12">
        <v>0</v>
      </c>
      <c r="F250" s="12">
        <v>0</v>
      </c>
      <c r="G250" s="12">
        <v>0</v>
      </c>
      <c r="H250" s="12">
        <f t="shared" si="172"/>
        <v>0</v>
      </c>
      <c r="I250" s="12">
        <v>0</v>
      </c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  <c r="AC250" s="100"/>
      <c r="AD250" s="100"/>
      <c r="AE250" s="100"/>
      <c r="AF250" s="100"/>
      <c r="AG250" s="100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  <c r="AV250" s="100"/>
      <c r="AW250" s="100"/>
      <c r="AX250" s="100"/>
      <c r="AY250" s="100"/>
      <c r="AZ250" s="100"/>
      <c r="BA250" s="100"/>
      <c r="BB250" s="100"/>
      <c r="BC250" s="100"/>
      <c r="BD250" s="100"/>
    </row>
    <row r="251" spans="1:56" ht="26.25" hidden="1">
      <c r="A251" s="80">
        <v>3224</v>
      </c>
      <c r="B251" s="81"/>
      <c r="C251" s="82"/>
      <c r="D251" s="28" t="s">
        <v>72</v>
      </c>
      <c r="E251" s="12">
        <v>263.60000000000002</v>
      </c>
      <c r="F251" s="12">
        <v>0</v>
      </c>
      <c r="G251" s="12">
        <v>1500</v>
      </c>
      <c r="H251" s="12">
        <f t="shared" si="172"/>
        <v>0</v>
      </c>
      <c r="I251" s="12">
        <v>1500</v>
      </c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  <c r="AC251" s="100"/>
      <c r="AD251" s="100"/>
      <c r="AE251" s="100"/>
      <c r="AF251" s="100"/>
      <c r="AG251" s="100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  <c r="AV251" s="100"/>
      <c r="AW251" s="100"/>
      <c r="AX251" s="100"/>
      <c r="AY251" s="100"/>
      <c r="AZ251" s="100"/>
      <c r="BA251" s="100"/>
      <c r="BB251" s="100"/>
      <c r="BC251" s="100"/>
      <c r="BD251" s="100"/>
    </row>
    <row r="252" spans="1:56" hidden="1">
      <c r="A252" s="80">
        <v>3225</v>
      </c>
      <c r="B252" s="81"/>
      <c r="C252" s="82"/>
      <c r="D252" s="28" t="s">
        <v>92</v>
      </c>
      <c r="E252" s="12">
        <v>1202.45</v>
      </c>
      <c r="F252" s="12">
        <v>929.06</v>
      </c>
      <c r="G252" s="12">
        <v>2000</v>
      </c>
      <c r="H252" s="12">
        <f t="shared" si="172"/>
        <v>0</v>
      </c>
      <c r="I252" s="12">
        <v>2000</v>
      </c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  <c r="AV252" s="100"/>
      <c r="AW252" s="100"/>
      <c r="AX252" s="100"/>
      <c r="AY252" s="100"/>
      <c r="AZ252" s="100"/>
      <c r="BA252" s="100"/>
      <c r="BB252" s="100"/>
      <c r="BC252" s="100"/>
      <c r="BD252" s="100"/>
    </row>
    <row r="253" spans="1:56" hidden="1">
      <c r="A253" s="80">
        <v>3227</v>
      </c>
      <c r="B253" s="81"/>
      <c r="C253" s="82"/>
      <c r="D253" s="28" t="s">
        <v>93</v>
      </c>
      <c r="E253" s="12">
        <v>0</v>
      </c>
      <c r="F253" s="12">
        <v>0</v>
      </c>
      <c r="G253" s="12">
        <v>0</v>
      </c>
      <c r="H253" s="12">
        <f t="shared" si="172"/>
        <v>0</v>
      </c>
      <c r="I253" s="12">
        <v>0</v>
      </c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  <c r="AC253" s="100"/>
      <c r="AD253" s="100"/>
      <c r="AE253" s="100"/>
      <c r="AF253" s="100"/>
      <c r="AG253" s="100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  <c r="AV253" s="100"/>
      <c r="AW253" s="100"/>
      <c r="AX253" s="100"/>
      <c r="AY253" s="100"/>
      <c r="AZ253" s="100"/>
      <c r="BA253" s="100"/>
      <c r="BB253" s="100"/>
      <c r="BC253" s="100"/>
      <c r="BD253" s="100"/>
    </row>
    <row r="254" spans="1:56" hidden="1">
      <c r="A254" s="35">
        <v>323</v>
      </c>
      <c r="B254" s="78"/>
      <c r="C254" s="79"/>
      <c r="D254" s="27" t="s">
        <v>75</v>
      </c>
      <c r="E254" s="10">
        <f>SUM(E255:E262)</f>
        <v>1257.8699999999999</v>
      </c>
      <c r="F254" s="10">
        <f t="shared" ref="F254:G254" si="191">SUM(F255:F262)</f>
        <v>729.98</v>
      </c>
      <c r="G254" s="10">
        <f t="shared" si="191"/>
        <v>1500</v>
      </c>
      <c r="H254" s="10">
        <f t="shared" si="172"/>
        <v>1100</v>
      </c>
      <c r="I254" s="10">
        <f t="shared" ref="I254" si="192">SUM(I255:I262)</f>
        <v>2600</v>
      </c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  <c r="AV254" s="100"/>
      <c r="AW254" s="100"/>
      <c r="AX254" s="100"/>
      <c r="AY254" s="100"/>
      <c r="AZ254" s="100"/>
      <c r="BA254" s="100"/>
      <c r="BB254" s="100"/>
      <c r="BC254" s="100"/>
      <c r="BD254" s="100"/>
    </row>
    <row r="255" spans="1:56" hidden="1">
      <c r="A255" s="80">
        <v>3231</v>
      </c>
      <c r="B255" s="81"/>
      <c r="C255" s="82"/>
      <c r="D255" s="28" t="s">
        <v>76</v>
      </c>
      <c r="E255" s="12">
        <v>0</v>
      </c>
      <c r="F255" s="12">
        <v>0</v>
      </c>
      <c r="G255" s="12">
        <v>0</v>
      </c>
      <c r="H255" s="12">
        <f t="shared" si="172"/>
        <v>1100</v>
      </c>
      <c r="I255" s="12">
        <v>1100</v>
      </c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  <c r="AV255" s="100"/>
      <c r="AW255" s="100"/>
      <c r="AX255" s="100"/>
      <c r="AY255" s="100"/>
      <c r="AZ255" s="100"/>
      <c r="BA255" s="100"/>
      <c r="BB255" s="100"/>
      <c r="BC255" s="100"/>
      <c r="BD255" s="100"/>
    </row>
    <row r="256" spans="1:56" ht="26.25" hidden="1">
      <c r="A256" s="80">
        <v>3232</v>
      </c>
      <c r="B256" s="81"/>
      <c r="C256" s="82"/>
      <c r="D256" s="28" t="s">
        <v>77</v>
      </c>
      <c r="E256" s="12">
        <v>0</v>
      </c>
      <c r="F256" s="12">
        <v>0</v>
      </c>
      <c r="G256" s="12">
        <v>0</v>
      </c>
      <c r="H256" s="12">
        <f t="shared" si="172"/>
        <v>0</v>
      </c>
      <c r="I256" s="12">
        <v>0</v>
      </c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100"/>
      <c r="AC256" s="100"/>
      <c r="AD256" s="100"/>
      <c r="AE256" s="100"/>
      <c r="AF256" s="100"/>
      <c r="AG256" s="100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  <c r="AV256" s="100"/>
      <c r="AW256" s="100"/>
      <c r="AX256" s="100"/>
      <c r="AY256" s="100"/>
      <c r="AZ256" s="100"/>
      <c r="BA256" s="100"/>
      <c r="BB256" s="100"/>
      <c r="BC256" s="100"/>
      <c r="BD256" s="100"/>
    </row>
    <row r="257" spans="1:56" hidden="1">
      <c r="A257" s="80">
        <v>3233</v>
      </c>
      <c r="B257" s="81"/>
      <c r="C257" s="82"/>
      <c r="D257" s="28" t="s">
        <v>78</v>
      </c>
      <c r="E257" s="12">
        <v>0</v>
      </c>
      <c r="F257" s="12">
        <v>0</v>
      </c>
      <c r="G257" s="12">
        <v>0</v>
      </c>
      <c r="H257" s="12">
        <f t="shared" si="172"/>
        <v>0</v>
      </c>
      <c r="I257" s="12">
        <v>0</v>
      </c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100"/>
      <c r="AC257" s="100"/>
      <c r="AD257" s="100"/>
      <c r="AE257" s="100"/>
      <c r="AF257" s="100"/>
      <c r="AG257" s="100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  <c r="AV257" s="100"/>
      <c r="AW257" s="100"/>
      <c r="AX257" s="100"/>
      <c r="AY257" s="100"/>
      <c r="AZ257" s="100"/>
      <c r="BA257" s="100"/>
      <c r="BB257" s="100"/>
      <c r="BC257" s="100"/>
      <c r="BD257" s="100"/>
    </row>
    <row r="258" spans="1:56" hidden="1">
      <c r="A258" s="80">
        <v>3234</v>
      </c>
      <c r="B258" s="81"/>
      <c r="C258" s="82"/>
      <c r="D258" s="28" t="s">
        <v>79</v>
      </c>
      <c r="E258" s="12">
        <v>0</v>
      </c>
      <c r="F258" s="12">
        <v>0</v>
      </c>
      <c r="G258" s="12">
        <v>0</v>
      </c>
      <c r="H258" s="12">
        <f t="shared" si="172"/>
        <v>0</v>
      </c>
      <c r="I258" s="12">
        <v>0</v>
      </c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  <c r="AB258" s="100"/>
      <c r="AC258" s="100"/>
      <c r="AD258" s="100"/>
      <c r="AE258" s="100"/>
      <c r="AF258" s="100"/>
      <c r="AG258" s="100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  <c r="AV258" s="100"/>
      <c r="AW258" s="100"/>
      <c r="AX258" s="100"/>
      <c r="AY258" s="100"/>
      <c r="AZ258" s="100"/>
      <c r="BA258" s="100"/>
      <c r="BB258" s="100"/>
      <c r="BC258" s="100"/>
      <c r="BD258" s="100"/>
    </row>
    <row r="259" spans="1:56" hidden="1">
      <c r="A259" s="80">
        <v>3236</v>
      </c>
      <c r="B259" s="81"/>
      <c r="C259" s="82"/>
      <c r="D259" s="28" t="s">
        <v>81</v>
      </c>
      <c r="E259" s="12">
        <v>0</v>
      </c>
      <c r="F259" s="12">
        <v>0</v>
      </c>
      <c r="G259" s="12">
        <v>0</v>
      </c>
      <c r="H259" s="12">
        <f t="shared" si="172"/>
        <v>0</v>
      </c>
      <c r="I259" s="12">
        <v>0</v>
      </c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100"/>
      <c r="AC259" s="100"/>
      <c r="AD259" s="100"/>
      <c r="AE259" s="100"/>
      <c r="AF259" s="100"/>
      <c r="AG259" s="100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  <c r="AV259" s="100"/>
      <c r="AW259" s="100"/>
      <c r="AX259" s="100"/>
      <c r="AY259" s="100"/>
      <c r="AZ259" s="100"/>
      <c r="BA259" s="100"/>
      <c r="BB259" s="100"/>
      <c r="BC259" s="100"/>
      <c r="BD259" s="100"/>
    </row>
    <row r="260" spans="1:56" hidden="1">
      <c r="A260" s="80">
        <v>3237</v>
      </c>
      <c r="B260" s="81"/>
      <c r="C260" s="82"/>
      <c r="D260" s="28" t="s">
        <v>82</v>
      </c>
      <c r="E260" s="12">
        <v>0</v>
      </c>
      <c r="F260" s="12">
        <v>0</v>
      </c>
      <c r="G260" s="12">
        <v>0</v>
      </c>
      <c r="H260" s="12">
        <f t="shared" si="172"/>
        <v>0</v>
      </c>
      <c r="I260" s="12">
        <v>0</v>
      </c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  <c r="AC260" s="100"/>
      <c r="AD260" s="100"/>
      <c r="AE260" s="100"/>
      <c r="AF260" s="100"/>
      <c r="AG260" s="100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  <c r="AV260" s="100"/>
      <c r="AW260" s="100"/>
      <c r="AX260" s="100"/>
      <c r="AY260" s="100"/>
      <c r="AZ260" s="100"/>
      <c r="BA260" s="100"/>
      <c r="BB260" s="100"/>
      <c r="BC260" s="100"/>
      <c r="BD260" s="100"/>
    </row>
    <row r="261" spans="1:56" hidden="1">
      <c r="A261" s="80">
        <v>3238</v>
      </c>
      <c r="B261" s="81"/>
      <c r="C261" s="82"/>
      <c r="D261" s="28" t="s">
        <v>83</v>
      </c>
      <c r="E261" s="12">
        <v>0</v>
      </c>
      <c r="F261" s="12">
        <v>0</v>
      </c>
      <c r="G261" s="12">
        <v>0</v>
      </c>
      <c r="H261" s="12">
        <f t="shared" si="172"/>
        <v>0</v>
      </c>
      <c r="I261" s="12">
        <v>0</v>
      </c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  <c r="AC261" s="100"/>
      <c r="AD261" s="100"/>
      <c r="AE261" s="100"/>
      <c r="AF261" s="100"/>
      <c r="AG261" s="100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  <c r="AV261" s="100"/>
      <c r="AW261" s="100"/>
      <c r="AX261" s="100"/>
      <c r="AY261" s="100"/>
      <c r="AZ261" s="100"/>
      <c r="BA261" s="100"/>
      <c r="BB261" s="100"/>
      <c r="BC261" s="100"/>
      <c r="BD261" s="100"/>
    </row>
    <row r="262" spans="1:56" hidden="1">
      <c r="A262" s="80">
        <v>3239</v>
      </c>
      <c r="B262" s="81"/>
      <c r="C262" s="82"/>
      <c r="D262" s="28" t="s">
        <v>84</v>
      </c>
      <c r="E262" s="12">
        <v>1257.8699999999999</v>
      </c>
      <c r="F262" s="12">
        <v>729.98</v>
      </c>
      <c r="G262" s="12">
        <v>1500</v>
      </c>
      <c r="H262" s="12">
        <f t="shared" si="172"/>
        <v>0</v>
      </c>
      <c r="I262" s="12">
        <v>1500</v>
      </c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  <c r="AC262" s="100"/>
      <c r="AD262" s="100"/>
      <c r="AE262" s="100"/>
      <c r="AF262" s="100"/>
      <c r="AG262" s="100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  <c r="AV262" s="100"/>
      <c r="AW262" s="100"/>
      <c r="AX262" s="100"/>
      <c r="AY262" s="100"/>
      <c r="AZ262" s="100"/>
      <c r="BA262" s="100"/>
      <c r="BB262" s="100"/>
      <c r="BC262" s="100"/>
      <c r="BD262" s="100"/>
    </row>
    <row r="263" spans="1:56" ht="26.25" hidden="1">
      <c r="A263" s="35">
        <v>329</v>
      </c>
      <c r="B263" s="78"/>
      <c r="C263" s="79"/>
      <c r="D263" s="27" t="s">
        <v>85</v>
      </c>
      <c r="E263" s="10">
        <f>SUM(E264:E269)</f>
        <v>3653.76</v>
      </c>
      <c r="F263" s="10">
        <f t="shared" ref="F263:G263" si="193">SUM(F264:F269)</f>
        <v>663.61404207313024</v>
      </c>
      <c r="G263" s="10">
        <f t="shared" si="193"/>
        <v>2000</v>
      </c>
      <c r="H263" s="10">
        <f t="shared" si="172"/>
        <v>0</v>
      </c>
      <c r="I263" s="10">
        <f t="shared" ref="I263" si="194">SUM(I264:I269)</f>
        <v>2000</v>
      </c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  <c r="AH263" s="106"/>
      <c r="AI263" s="106"/>
      <c r="AJ263" s="106"/>
      <c r="AK263" s="106"/>
      <c r="AL263" s="106"/>
      <c r="AM263" s="106"/>
      <c r="AN263" s="106"/>
      <c r="AO263" s="106"/>
      <c r="AP263" s="106"/>
      <c r="AQ263" s="106"/>
      <c r="AR263" s="106"/>
      <c r="AS263" s="106"/>
      <c r="AT263" s="106"/>
      <c r="AU263" s="106"/>
      <c r="AV263" s="106"/>
      <c r="AW263" s="106"/>
      <c r="AX263" s="106"/>
      <c r="AY263" s="106"/>
      <c r="AZ263" s="106"/>
      <c r="BA263" s="106"/>
      <c r="BB263" s="106"/>
      <c r="BC263" s="106"/>
      <c r="BD263" s="106"/>
    </row>
    <row r="264" spans="1:56" hidden="1">
      <c r="A264" s="80">
        <v>3292</v>
      </c>
      <c r="B264" s="81"/>
      <c r="C264" s="82"/>
      <c r="D264" s="28" t="s">
        <v>87</v>
      </c>
      <c r="E264" s="12">
        <v>0</v>
      </c>
      <c r="F264" s="12">
        <v>0</v>
      </c>
      <c r="G264" s="12">
        <v>0</v>
      </c>
      <c r="H264" s="12">
        <f t="shared" si="172"/>
        <v>0</v>
      </c>
      <c r="I264" s="12">
        <v>0</v>
      </c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  <c r="AC264" s="100"/>
      <c r="AD264" s="100"/>
      <c r="AE264" s="100"/>
      <c r="AF264" s="100"/>
      <c r="AG264" s="100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  <c r="AV264" s="100"/>
      <c r="AW264" s="100"/>
      <c r="AX264" s="100"/>
      <c r="AY264" s="100"/>
      <c r="AZ264" s="100"/>
      <c r="BA264" s="100"/>
      <c r="BB264" s="100"/>
      <c r="BC264" s="100"/>
      <c r="BD264" s="100"/>
    </row>
    <row r="265" spans="1:56" hidden="1">
      <c r="A265" s="80">
        <v>3293</v>
      </c>
      <c r="B265" s="81"/>
      <c r="C265" s="82"/>
      <c r="D265" s="28" t="s">
        <v>88</v>
      </c>
      <c r="E265" s="12">
        <v>0</v>
      </c>
      <c r="F265" s="12">
        <v>0</v>
      </c>
      <c r="G265" s="12">
        <v>0</v>
      </c>
      <c r="H265" s="12">
        <f t="shared" si="172"/>
        <v>0</v>
      </c>
      <c r="I265" s="12">
        <v>0</v>
      </c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100"/>
      <c r="AC265" s="100"/>
      <c r="AD265" s="100"/>
      <c r="AE265" s="100"/>
      <c r="AF265" s="100"/>
      <c r="AG265" s="100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  <c r="AV265" s="100"/>
      <c r="AW265" s="100"/>
      <c r="AX265" s="100"/>
      <c r="AY265" s="100"/>
      <c r="AZ265" s="100"/>
      <c r="BA265" s="100"/>
      <c r="BB265" s="100"/>
      <c r="BC265" s="100"/>
      <c r="BD265" s="100"/>
    </row>
    <row r="266" spans="1:56" hidden="1">
      <c r="A266" s="80">
        <v>3294</v>
      </c>
      <c r="B266" s="81"/>
      <c r="C266" s="82"/>
      <c r="D266" s="28" t="s">
        <v>94</v>
      </c>
      <c r="E266" s="12">
        <v>0</v>
      </c>
      <c r="F266" s="12">
        <v>0</v>
      </c>
      <c r="G266" s="12">
        <v>0</v>
      </c>
      <c r="H266" s="12">
        <f t="shared" si="172"/>
        <v>0</v>
      </c>
      <c r="I266" s="12">
        <v>0</v>
      </c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100"/>
      <c r="AC266" s="100"/>
      <c r="AD266" s="100"/>
      <c r="AE266" s="100"/>
      <c r="AF266" s="100"/>
      <c r="AG266" s="100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  <c r="AV266" s="100"/>
      <c r="AW266" s="100"/>
      <c r="AX266" s="100"/>
      <c r="AY266" s="100"/>
      <c r="AZ266" s="100"/>
      <c r="BA266" s="100"/>
      <c r="BB266" s="100"/>
      <c r="BC266" s="100"/>
      <c r="BD266" s="100"/>
    </row>
    <row r="267" spans="1:56" hidden="1">
      <c r="A267" s="80">
        <v>3295</v>
      </c>
      <c r="B267" s="81"/>
      <c r="C267" s="82"/>
      <c r="D267" s="28" t="s">
        <v>90</v>
      </c>
      <c r="E267" s="12">
        <v>0</v>
      </c>
      <c r="F267" s="12">
        <v>0</v>
      </c>
      <c r="G267" s="12">
        <v>0</v>
      </c>
      <c r="H267" s="12">
        <f t="shared" si="172"/>
        <v>0</v>
      </c>
      <c r="I267" s="12">
        <v>0</v>
      </c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100"/>
      <c r="AC267" s="100"/>
      <c r="AD267" s="100"/>
      <c r="AE267" s="100"/>
      <c r="AF267" s="100"/>
      <c r="AG267" s="100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  <c r="AV267" s="100"/>
      <c r="AW267" s="100"/>
      <c r="AX267" s="100"/>
      <c r="AY267" s="100"/>
      <c r="AZ267" s="100"/>
      <c r="BA267" s="100"/>
      <c r="BB267" s="100"/>
      <c r="BC267" s="100"/>
      <c r="BD267" s="100"/>
    </row>
    <row r="268" spans="1:56" hidden="1">
      <c r="A268" s="80">
        <v>3296</v>
      </c>
      <c r="B268" s="81"/>
      <c r="C268" s="82"/>
      <c r="D268" s="28" t="s">
        <v>95</v>
      </c>
      <c r="E268" s="12">
        <v>0</v>
      </c>
      <c r="F268" s="12">
        <v>0</v>
      </c>
      <c r="G268" s="12">
        <v>0</v>
      </c>
      <c r="H268" s="12">
        <f t="shared" si="172"/>
        <v>0</v>
      </c>
      <c r="I268" s="12">
        <v>0</v>
      </c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  <c r="AC268" s="100"/>
      <c r="AD268" s="100"/>
      <c r="AE268" s="100"/>
      <c r="AF268" s="100"/>
      <c r="AG268" s="100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  <c r="AV268" s="100"/>
      <c r="AW268" s="100"/>
      <c r="AX268" s="100"/>
      <c r="AY268" s="100"/>
      <c r="AZ268" s="100"/>
      <c r="BA268" s="100"/>
      <c r="BB268" s="100"/>
      <c r="BC268" s="100"/>
      <c r="BD268" s="100"/>
    </row>
    <row r="269" spans="1:56" ht="26.25" hidden="1">
      <c r="A269" s="80">
        <v>3299</v>
      </c>
      <c r="B269" s="81"/>
      <c r="C269" s="82"/>
      <c r="D269" s="28" t="s">
        <v>85</v>
      </c>
      <c r="E269" s="12">
        <v>3653.76</v>
      </c>
      <c r="F269" s="12">
        <v>663.61404207313024</v>
      </c>
      <c r="G269" s="12">
        <v>2000</v>
      </c>
      <c r="H269" s="12">
        <f t="shared" si="172"/>
        <v>0</v>
      </c>
      <c r="I269" s="12">
        <v>2000</v>
      </c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100"/>
      <c r="AC269" s="100"/>
      <c r="AD269" s="100"/>
      <c r="AE269" s="100"/>
      <c r="AF269" s="100"/>
      <c r="AG269" s="100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  <c r="AV269" s="100"/>
      <c r="AW269" s="100"/>
      <c r="AX269" s="100"/>
      <c r="AY269" s="100"/>
      <c r="AZ269" s="100"/>
      <c r="BA269" s="100"/>
      <c r="BB269" s="100"/>
      <c r="BC269" s="100"/>
      <c r="BD269" s="100"/>
    </row>
    <row r="270" spans="1:56" ht="15" customHeight="1">
      <c r="A270" s="319" t="s">
        <v>187</v>
      </c>
      <c r="B270" s="319"/>
      <c r="C270" s="319"/>
      <c r="D270" s="91" t="s">
        <v>24</v>
      </c>
      <c r="E270" s="14">
        <f>E271</f>
        <v>12615.19</v>
      </c>
      <c r="F270" s="14">
        <f t="shared" ref="F270:I270" si="195">F271</f>
        <v>6702.4993178047644</v>
      </c>
      <c r="G270" s="14">
        <f t="shared" si="195"/>
        <v>10889.6</v>
      </c>
      <c r="H270" s="14">
        <f t="shared" si="172"/>
        <v>2300</v>
      </c>
      <c r="I270" s="14">
        <f t="shared" si="195"/>
        <v>13189.6</v>
      </c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  <c r="AC270" s="103"/>
      <c r="AD270" s="103"/>
      <c r="AE270" s="103"/>
      <c r="AF270" s="103"/>
      <c r="AG270" s="103"/>
      <c r="AH270" s="103"/>
      <c r="AI270" s="103"/>
      <c r="AJ270" s="103"/>
      <c r="AK270" s="103"/>
      <c r="AL270" s="103"/>
      <c r="AM270" s="103"/>
      <c r="AN270" s="103"/>
      <c r="AO270" s="103"/>
      <c r="AP270" s="103"/>
      <c r="AQ270" s="103"/>
      <c r="AR270" s="103"/>
      <c r="AS270" s="103"/>
      <c r="AT270" s="103"/>
      <c r="AU270" s="103"/>
      <c r="AV270" s="103"/>
      <c r="AW270" s="103"/>
      <c r="AX270" s="103"/>
      <c r="AY270" s="103"/>
      <c r="AZ270" s="103"/>
      <c r="BA270" s="103"/>
      <c r="BB270" s="103"/>
      <c r="BC270" s="103"/>
      <c r="BD270" s="103"/>
    </row>
    <row r="271" spans="1:56">
      <c r="A271" s="75">
        <v>3</v>
      </c>
      <c r="B271" s="76"/>
      <c r="C271" s="77"/>
      <c r="D271" s="68" t="s">
        <v>52</v>
      </c>
      <c r="E271" s="6">
        <f>E272+E303+E299</f>
        <v>12615.19</v>
      </c>
      <c r="F271" s="6">
        <f t="shared" ref="F271:G271" si="196">F272+F303+F299</f>
        <v>6702.4993178047644</v>
      </c>
      <c r="G271" s="6">
        <f t="shared" si="196"/>
        <v>10889.6</v>
      </c>
      <c r="H271" s="6">
        <f t="shared" ref="H271:H334" si="197">I271-G271</f>
        <v>2300</v>
      </c>
      <c r="I271" s="6">
        <f t="shared" ref="I271" si="198">I272+I303+I299</f>
        <v>13189.6</v>
      </c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04"/>
      <c r="AN271" s="104"/>
      <c r="AO271" s="104"/>
      <c r="AP271" s="104"/>
      <c r="AQ271" s="104"/>
      <c r="AR271" s="104"/>
      <c r="AS271" s="104"/>
      <c r="AT271" s="104"/>
      <c r="AU271" s="104"/>
      <c r="AV271" s="104"/>
      <c r="AW271" s="104"/>
      <c r="AX271" s="104"/>
      <c r="AY271" s="104"/>
      <c r="AZ271" s="104"/>
      <c r="BA271" s="104"/>
      <c r="BB271" s="104"/>
      <c r="BC271" s="104"/>
      <c r="BD271" s="104"/>
    </row>
    <row r="272" spans="1:56" s="100" customFormat="1">
      <c r="A272" s="272">
        <v>32</v>
      </c>
      <c r="B272" s="273"/>
      <c r="C272" s="274"/>
      <c r="D272" s="271" t="s">
        <v>62</v>
      </c>
      <c r="E272" s="221">
        <f>E273+E277+E284+E292</f>
        <v>11623.960000000001</v>
      </c>
      <c r="F272" s="221">
        <f t="shared" ref="F272:G272" si="199">F273+F277+F284+F292</f>
        <v>4844.38</v>
      </c>
      <c r="G272" s="221">
        <f t="shared" si="199"/>
        <v>7689.6</v>
      </c>
      <c r="H272" s="221">
        <f t="shared" si="197"/>
        <v>2300</v>
      </c>
      <c r="I272" s="221">
        <f t="shared" ref="I272" si="200">I273+I277+I284+I292</f>
        <v>9989.6</v>
      </c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  <c r="AN272" s="105"/>
      <c r="AO272" s="105"/>
      <c r="AP272" s="105"/>
      <c r="AQ272" s="105"/>
      <c r="AR272" s="105"/>
      <c r="AS272" s="105"/>
      <c r="AT272" s="105"/>
      <c r="AU272" s="105"/>
      <c r="AV272" s="105"/>
      <c r="AW272" s="105"/>
      <c r="AX272" s="105"/>
      <c r="AY272" s="105"/>
      <c r="AZ272" s="105"/>
      <c r="BA272" s="105"/>
      <c r="BB272" s="105"/>
      <c r="BC272" s="105"/>
      <c r="BD272" s="105"/>
    </row>
    <row r="273" spans="1:56" s="100" customFormat="1" hidden="1">
      <c r="A273" s="276">
        <v>321</v>
      </c>
      <c r="B273" s="277"/>
      <c r="C273" s="278"/>
      <c r="D273" s="233" t="s">
        <v>63</v>
      </c>
      <c r="E273" s="223">
        <f>SUM(E274:E276)</f>
        <v>0</v>
      </c>
      <c r="F273" s="223">
        <f t="shared" ref="F273:G273" si="201">SUM(F274:F276)</f>
        <v>0</v>
      </c>
      <c r="G273" s="223">
        <f t="shared" si="201"/>
        <v>0</v>
      </c>
      <c r="H273" s="223">
        <f t="shared" si="197"/>
        <v>60</v>
      </c>
      <c r="I273" s="223">
        <f t="shared" ref="I273" si="202">SUM(I274:I276)</f>
        <v>60</v>
      </c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H273" s="106"/>
      <c r="AI273" s="106"/>
      <c r="AJ273" s="106"/>
      <c r="AK273" s="106"/>
      <c r="AL273" s="106"/>
      <c r="AM273" s="106"/>
      <c r="AN273" s="106"/>
      <c r="AO273" s="106"/>
      <c r="AP273" s="106"/>
      <c r="AQ273" s="106"/>
      <c r="AR273" s="106"/>
      <c r="AS273" s="106"/>
      <c r="AT273" s="106"/>
      <c r="AU273" s="106"/>
      <c r="AV273" s="106"/>
      <c r="AW273" s="106"/>
      <c r="AX273" s="106"/>
      <c r="AY273" s="106"/>
      <c r="AZ273" s="106"/>
      <c r="BA273" s="106"/>
      <c r="BB273" s="106"/>
      <c r="BC273" s="106"/>
      <c r="BD273" s="106"/>
    </row>
    <row r="274" spans="1:56" s="100" customFormat="1" hidden="1">
      <c r="A274" s="279">
        <v>3211</v>
      </c>
      <c r="B274" s="280"/>
      <c r="C274" s="281"/>
      <c r="D274" s="234" t="s">
        <v>64</v>
      </c>
      <c r="E274" s="226">
        <v>0</v>
      </c>
      <c r="F274" s="226">
        <v>0</v>
      </c>
      <c r="G274" s="226">
        <v>0</v>
      </c>
      <c r="H274" s="226">
        <f t="shared" si="197"/>
        <v>60</v>
      </c>
      <c r="I274" s="226">
        <v>60</v>
      </c>
    </row>
    <row r="275" spans="1:56" s="100" customFormat="1" hidden="1">
      <c r="A275" s="279">
        <v>3213</v>
      </c>
      <c r="B275" s="280"/>
      <c r="C275" s="281"/>
      <c r="D275" s="234" t="s">
        <v>66</v>
      </c>
      <c r="E275" s="226">
        <v>0</v>
      </c>
      <c r="F275" s="226">
        <v>0</v>
      </c>
      <c r="G275" s="226">
        <v>0</v>
      </c>
      <c r="H275" s="226">
        <f t="shared" si="197"/>
        <v>0</v>
      </c>
      <c r="I275" s="226">
        <v>0</v>
      </c>
    </row>
    <row r="276" spans="1:56" s="100" customFormat="1" ht="26.25" hidden="1">
      <c r="A276" s="279">
        <v>3214</v>
      </c>
      <c r="B276" s="280"/>
      <c r="C276" s="281"/>
      <c r="D276" s="234" t="s">
        <v>67</v>
      </c>
      <c r="E276" s="226">
        <v>0</v>
      </c>
      <c r="F276" s="226">
        <v>0</v>
      </c>
      <c r="G276" s="226">
        <v>0</v>
      </c>
      <c r="H276" s="226">
        <f t="shared" si="197"/>
        <v>0</v>
      </c>
      <c r="I276" s="226">
        <v>0</v>
      </c>
    </row>
    <row r="277" spans="1:56" s="100" customFormat="1" hidden="1">
      <c r="A277" s="276">
        <v>322</v>
      </c>
      <c r="B277" s="277"/>
      <c r="C277" s="278"/>
      <c r="D277" s="233" t="s">
        <v>68</v>
      </c>
      <c r="E277" s="223">
        <f>SUM(E278:E283)</f>
        <v>3489.83</v>
      </c>
      <c r="F277" s="223">
        <f t="shared" ref="F277:G277" si="203">SUM(F278:F283)</f>
        <v>1459.95</v>
      </c>
      <c r="G277" s="223">
        <f t="shared" si="203"/>
        <v>6429.6</v>
      </c>
      <c r="H277" s="223">
        <f t="shared" si="197"/>
        <v>0</v>
      </c>
      <c r="I277" s="223">
        <f t="shared" ref="I277" si="204">SUM(I278:I283)</f>
        <v>6429.6</v>
      </c>
    </row>
    <row r="278" spans="1:56" s="100" customFormat="1" hidden="1">
      <c r="A278" s="279">
        <v>3221</v>
      </c>
      <c r="B278" s="280"/>
      <c r="C278" s="281"/>
      <c r="D278" s="234" t="s">
        <v>91</v>
      </c>
      <c r="E278" s="226">
        <v>979.46</v>
      </c>
      <c r="F278" s="226">
        <v>0</v>
      </c>
      <c r="G278" s="226">
        <f>449.1+105</f>
        <v>554.1</v>
      </c>
      <c r="H278" s="226">
        <f t="shared" si="197"/>
        <v>0</v>
      </c>
      <c r="I278" s="226">
        <f>449.1+105</f>
        <v>554.1</v>
      </c>
    </row>
    <row r="279" spans="1:56" s="100" customFormat="1" hidden="1">
      <c r="A279" s="279">
        <v>3222</v>
      </c>
      <c r="B279" s="280"/>
      <c r="C279" s="281"/>
      <c r="D279" s="234" t="s">
        <v>70</v>
      </c>
      <c r="E279" s="226">
        <v>1385.49</v>
      </c>
      <c r="F279" s="226">
        <v>132.72</v>
      </c>
      <c r="G279" s="226">
        <v>0</v>
      </c>
      <c r="H279" s="226">
        <f t="shared" si="197"/>
        <v>0</v>
      </c>
      <c r="I279" s="226">
        <v>0</v>
      </c>
    </row>
    <row r="280" spans="1:56" s="100" customFormat="1" hidden="1">
      <c r="A280" s="279">
        <v>3223</v>
      </c>
      <c r="B280" s="280"/>
      <c r="C280" s="281"/>
      <c r="D280" s="234" t="s">
        <v>71</v>
      </c>
      <c r="E280" s="226">
        <v>0</v>
      </c>
      <c r="F280" s="226">
        <v>0</v>
      </c>
      <c r="G280" s="226">
        <v>0</v>
      </c>
      <c r="H280" s="226">
        <f t="shared" si="197"/>
        <v>0</v>
      </c>
      <c r="I280" s="226">
        <v>0</v>
      </c>
    </row>
    <row r="281" spans="1:56" s="100" customFormat="1" ht="26.25" hidden="1">
      <c r="A281" s="279">
        <v>3224</v>
      </c>
      <c r="B281" s="280"/>
      <c r="C281" s="281"/>
      <c r="D281" s="234" t="s">
        <v>72</v>
      </c>
      <c r="E281" s="226">
        <v>0</v>
      </c>
      <c r="F281" s="226">
        <v>0</v>
      </c>
      <c r="G281" s="226">
        <v>0</v>
      </c>
      <c r="H281" s="226">
        <f t="shared" si="197"/>
        <v>0</v>
      </c>
      <c r="I281" s="226">
        <v>0</v>
      </c>
    </row>
    <row r="282" spans="1:56" s="100" customFormat="1" hidden="1">
      <c r="A282" s="279">
        <v>3225</v>
      </c>
      <c r="B282" s="280"/>
      <c r="C282" s="281"/>
      <c r="D282" s="234" t="s">
        <v>92</v>
      </c>
      <c r="E282" s="226">
        <v>1124.8800000000001</v>
      </c>
      <c r="F282" s="226">
        <v>1327.23</v>
      </c>
      <c r="G282" s="226">
        <v>5875.5</v>
      </c>
      <c r="H282" s="226">
        <f t="shared" si="197"/>
        <v>0</v>
      </c>
      <c r="I282" s="226">
        <v>5875.5</v>
      </c>
    </row>
    <row r="283" spans="1:56" s="100" customFormat="1" hidden="1">
      <c r="A283" s="279">
        <v>3227</v>
      </c>
      <c r="B283" s="280"/>
      <c r="C283" s="281"/>
      <c r="D283" s="234" t="s">
        <v>93</v>
      </c>
      <c r="E283" s="226">
        <v>0</v>
      </c>
      <c r="F283" s="226">
        <v>0</v>
      </c>
      <c r="G283" s="226">
        <v>0</v>
      </c>
      <c r="H283" s="226">
        <f t="shared" si="197"/>
        <v>0</v>
      </c>
      <c r="I283" s="226">
        <v>0</v>
      </c>
    </row>
    <row r="284" spans="1:56" s="100" customFormat="1" hidden="1">
      <c r="A284" s="276">
        <v>323</v>
      </c>
      <c r="B284" s="277"/>
      <c r="C284" s="278"/>
      <c r="D284" s="233" t="s">
        <v>75</v>
      </c>
      <c r="E284" s="223">
        <f>SUM(E285:E291)</f>
        <v>3906.03</v>
      </c>
      <c r="F284" s="223">
        <f t="shared" ref="F284:G284" si="205">SUM(F285:F291)</f>
        <v>66.36</v>
      </c>
      <c r="G284" s="223">
        <f t="shared" si="205"/>
        <v>260</v>
      </c>
      <c r="H284" s="223">
        <f t="shared" si="197"/>
        <v>740</v>
      </c>
      <c r="I284" s="223">
        <f t="shared" ref="I284" si="206">SUM(I285:I291)</f>
        <v>1000</v>
      </c>
    </row>
    <row r="285" spans="1:56" s="100" customFormat="1" hidden="1">
      <c r="A285" s="279">
        <v>3231</v>
      </c>
      <c r="B285" s="280"/>
      <c r="C285" s="281"/>
      <c r="D285" s="234" t="s">
        <v>76</v>
      </c>
      <c r="E285" s="226">
        <v>1028.5999999999999</v>
      </c>
      <c r="F285" s="226">
        <v>0</v>
      </c>
      <c r="G285" s="226">
        <v>260</v>
      </c>
      <c r="H285" s="226">
        <f t="shared" si="197"/>
        <v>740</v>
      </c>
      <c r="I285" s="226">
        <v>1000</v>
      </c>
    </row>
    <row r="286" spans="1:56" s="100" customFormat="1" hidden="1">
      <c r="A286" s="279">
        <v>3233</v>
      </c>
      <c r="B286" s="280"/>
      <c r="C286" s="281"/>
      <c r="D286" s="234" t="s">
        <v>78</v>
      </c>
      <c r="E286" s="226">
        <v>0</v>
      </c>
      <c r="F286" s="226">
        <v>0</v>
      </c>
      <c r="G286" s="226">
        <v>0</v>
      </c>
      <c r="H286" s="226">
        <f t="shared" si="197"/>
        <v>0</v>
      </c>
      <c r="I286" s="226">
        <v>0</v>
      </c>
    </row>
    <row r="287" spans="1:56" s="100" customFormat="1" hidden="1">
      <c r="A287" s="279">
        <v>3234</v>
      </c>
      <c r="B287" s="280"/>
      <c r="C287" s="281"/>
      <c r="D287" s="234" t="s">
        <v>79</v>
      </c>
      <c r="E287" s="226">
        <v>0</v>
      </c>
      <c r="F287" s="226">
        <v>0</v>
      </c>
      <c r="G287" s="226">
        <v>0</v>
      </c>
      <c r="H287" s="226">
        <f t="shared" si="197"/>
        <v>0</v>
      </c>
      <c r="I287" s="226">
        <v>0</v>
      </c>
    </row>
    <row r="288" spans="1:56" s="100" customFormat="1" hidden="1">
      <c r="A288" s="279">
        <v>3236</v>
      </c>
      <c r="B288" s="280"/>
      <c r="C288" s="281"/>
      <c r="D288" s="234" t="s">
        <v>81</v>
      </c>
      <c r="E288" s="226">
        <v>2458.0300000000002</v>
      </c>
      <c r="F288" s="226">
        <v>0</v>
      </c>
      <c r="G288" s="226">
        <v>0</v>
      </c>
      <c r="H288" s="226">
        <f t="shared" si="197"/>
        <v>0</v>
      </c>
      <c r="I288" s="226">
        <v>0</v>
      </c>
    </row>
    <row r="289" spans="1:56" s="100" customFormat="1" hidden="1">
      <c r="A289" s="279">
        <v>3237</v>
      </c>
      <c r="B289" s="280"/>
      <c r="C289" s="281"/>
      <c r="D289" s="234" t="s">
        <v>82</v>
      </c>
      <c r="E289" s="226">
        <v>0</v>
      </c>
      <c r="F289" s="226">
        <v>0</v>
      </c>
      <c r="G289" s="226">
        <v>0</v>
      </c>
      <c r="H289" s="226">
        <f t="shared" si="197"/>
        <v>0</v>
      </c>
      <c r="I289" s="226">
        <v>0</v>
      </c>
    </row>
    <row r="290" spans="1:56" s="100" customFormat="1" hidden="1">
      <c r="A290" s="279">
        <v>3238</v>
      </c>
      <c r="B290" s="280"/>
      <c r="C290" s="281"/>
      <c r="D290" s="234" t="s">
        <v>83</v>
      </c>
      <c r="E290" s="226">
        <v>0</v>
      </c>
      <c r="F290" s="226">
        <v>0</v>
      </c>
      <c r="G290" s="226">
        <v>0</v>
      </c>
      <c r="H290" s="226">
        <f t="shared" si="197"/>
        <v>0</v>
      </c>
      <c r="I290" s="226">
        <v>0</v>
      </c>
    </row>
    <row r="291" spans="1:56" s="100" customFormat="1" hidden="1">
      <c r="A291" s="279">
        <v>3239</v>
      </c>
      <c r="B291" s="280"/>
      <c r="C291" s="281"/>
      <c r="D291" s="234" t="s">
        <v>84</v>
      </c>
      <c r="E291" s="226">
        <v>419.4</v>
      </c>
      <c r="F291" s="226">
        <v>66.36</v>
      </c>
      <c r="G291" s="226">
        <v>0</v>
      </c>
      <c r="H291" s="226">
        <f t="shared" si="197"/>
        <v>0</v>
      </c>
      <c r="I291" s="226">
        <v>0</v>
      </c>
    </row>
    <row r="292" spans="1:56" s="100" customFormat="1" ht="26.25" hidden="1">
      <c r="A292" s="276">
        <v>329</v>
      </c>
      <c r="B292" s="277"/>
      <c r="C292" s="278"/>
      <c r="D292" s="233" t="s">
        <v>85</v>
      </c>
      <c r="E292" s="223">
        <f>SUM(E293:E298)</f>
        <v>4228.1000000000004</v>
      </c>
      <c r="F292" s="223">
        <f t="shared" ref="F292:G292" si="207">SUM(F293:F298)</f>
        <v>3318.07</v>
      </c>
      <c r="G292" s="223">
        <f t="shared" si="207"/>
        <v>1000</v>
      </c>
      <c r="H292" s="223">
        <f t="shared" si="197"/>
        <v>1500</v>
      </c>
      <c r="I292" s="223">
        <f t="shared" ref="I292" si="208">SUM(I293:I298)</f>
        <v>2500</v>
      </c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  <c r="AZ292" s="106"/>
      <c r="BA292" s="106"/>
      <c r="BB292" s="106"/>
      <c r="BC292" s="106"/>
      <c r="BD292" s="106"/>
    </row>
    <row r="293" spans="1:56" s="100" customFormat="1" hidden="1">
      <c r="A293" s="279">
        <v>3292</v>
      </c>
      <c r="B293" s="280"/>
      <c r="C293" s="281"/>
      <c r="D293" s="234" t="s">
        <v>87</v>
      </c>
      <c r="E293" s="226">
        <v>0</v>
      </c>
      <c r="F293" s="226">
        <v>0</v>
      </c>
      <c r="G293" s="226">
        <v>0</v>
      </c>
      <c r="H293" s="226">
        <f t="shared" si="197"/>
        <v>0</v>
      </c>
      <c r="I293" s="226">
        <v>0</v>
      </c>
    </row>
    <row r="294" spans="1:56" s="100" customFormat="1" hidden="1">
      <c r="A294" s="279">
        <v>3293</v>
      </c>
      <c r="B294" s="280"/>
      <c r="C294" s="281"/>
      <c r="D294" s="234" t="s">
        <v>88</v>
      </c>
      <c r="E294" s="226">
        <v>0</v>
      </c>
      <c r="F294" s="226">
        <v>0</v>
      </c>
      <c r="G294" s="226">
        <v>0</v>
      </c>
      <c r="H294" s="226">
        <f t="shared" si="197"/>
        <v>0</v>
      </c>
      <c r="I294" s="226">
        <v>0</v>
      </c>
    </row>
    <row r="295" spans="1:56" s="100" customFormat="1" hidden="1">
      <c r="A295" s="279">
        <v>3294</v>
      </c>
      <c r="B295" s="280"/>
      <c r="C295" s="281"/>
      <c r="D295" s="234" t="s">
        <v>94</v>
      </c>
      <c r="E295" s="226">
        <v>0</v>
      </c>
      <c r="F295" s="226">
        <v>0</v>
      </c>
      <c r="G295" s="226">
        <v>0</v>
      </c>
      <c r="H295" s="226">
        <f t="shared" si="197"/>
        <v>0</v>
      </c>
      <c r="I295" s="226">
        <v>0</v>
      </c>
    </row>
    <row r="296" spans="1:56" s="100" customFormat="1" hidden="1">
      <c r="A296" s="279">
        <v>3295</v>
      </c>
      <c r="B296" s="280"/>
      <c r="C296" s="281"/>
      <c r="D296" s="234" t="s">
        <v>90</v>
      </c>
      <c r="E296" s="226">
        <v>0</v>
      </c>
      <c r="F296" s="226">
        <v>0</v>
      </c>
      <c r="G296" s="226">
        <v>0</v>
      </c>
      <c r="H296" s="226">
        <f t="shared" si="197"/>
        <v>0</v>
      </c>
      <c r="I296" s="226">
        <v>0</v>
      </c>
    </row>
    <row r="297" spans="1:56" s="100" customFormat="1" hidden="1">
      <c r="A297" s="279">
        <v>3296</v>
      </c>
      <c r="B297" s="280"/>
      <c r="C297" s="281"/>
      <c r="D297" s="234" t="s">
        <v>95</v>
      </c>
      <c r="E297" s="226">
        <v>0</v>
      </c>
      <c r="F297" s="226">
        <v>0</v>
      </c>
      <c r="G297" s="226">
        <v>0</v>
      </c>
      <c r="H297" s="226">
        <f t="shared" si="197"/>
        <v>0</v>
      </c>
      <c r="I297" s="226">
        <v>0</v>
      </c>
    </row>
    <row r="298" spans="1:56" s="100" customFormat="1" ht="26.25" hidden="1">
      <c r="A298" s="279">
        <v>3299</v>
      </c>
      <c r="B298" s="280"/>
      <c r="C298" s="281"/>
      <c r="D298" s="234" t="s">
        <v>85</v>
      </c>
      <c r="E298" s="226">
        <v>4228.1000000000004</v>
      </c>
      <c r="F298" s="226">
        <v>3318.07</v>
      </c>
      <c r="G298" s="226">
        <v>1000</v>
      </c>
      <c r="H298" s="226">
        <f t="shared" si="197"/>
        <v>1500</v>
      </c>
      <c r="I298" s="226">
        <v>2500</v>
      </c>
    </row>
    <row r="299" spans="1:56" s="100" customFormat="1">
      <c r="A299" s="272">
        <v>34</v>
      </c>
      <c r="B299" s="273"/>
      <c r="C299" s="274"/>
      <c r="D299" s="271" t="s">
        <v>99</v>
      </c>
      <c r="E299" s="221">
        <f>E300</f>
        <v>0</v>
      </c>
      <c r="F299" s="221">
        <f t="shared" ref="F299:I299" si="209">F300</f>
        <v>0</v>
      </c>
      <c r="G299" s="221">
        <f t="shared" si="209"/>
        <v>0</v>
      </c>
      <c r="H299" s="221">
        <f t="shared" si="197"/>
        <v>0</v>
      </c>
      <c r="I299" s="221">
        <f t="shared" si="209"/>
        <v>0</v>
      </c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5"/>
      <c r="AP299" s="105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5"/>
      <c r="BB299" s="105"/>
      <c r="BC299" s="105"/>
      <c r="BD299" s="105"/>
    </row>
    <row r="300" spans="1:56" s="100" customFormat="1" hidden="1">
      <c r="A300" s="276">
        <v>343</v>
      </c>
      <c r="B300" s="277"/>
      <c r="C300" s="278"/>
      <c r="D300" s="233" t="s">
        <v>100</v>
      </c>
      <c r="E300" s="223">
        <f>SUM(E301:E302)</f>
        <v>0</v>
      </c>
      <c r="F300" s="223">
        <f t="shared" ref="F300:G300" si="210">SUM(F301:F302)</f>
        <v>0</v>
      </c>
      <c r="G300" s="223">
        <f t="shared" si="210"/>
        <v>0</v>
      </c>
      <c r="H300" s="223">
        <f t="shared" si="197"/>
        <v>0</v>
      </c>
      <c r="I300" s="223">
        <f t="shared" ref="I300" si="211">SUM(I301:I302)</f>
        <v>0</v>
      </c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  <c r="AH300" s="106"/>
      <c r="AI300" s="106"/>
      <c r="AJ300" s="106"/>
      <c r="AK300" s="106"/>
      <c r="AL300" s="106"/>
      <c r="AM300" s="106"/>
      <c r="AN300" s="106"/>
      <c r="AO300" s="106"/>
      <c r="AP300" s="106"/>
      <c r="AQ300" s="106"/>
      <c r="AR300" s="106"/>
      <c r="AS300" s="106"/>
      <c r="AT300" s="106"/>
      <c r="AU300" s="106"/>
      <c r="AV300" s="106"/>
      <c r="AW300" s="106"/>
      <c r="AX300" s="106"/>
      <c r="AY300" s="106"/>
      <c r="AZ300" s="106"/>
      <c r="BA300" s="106"/>
      <c r="BB300" s="106"/>
      <c r="BC300" s="106"/>
      <c r="BD300" s="106"/>
    </row>
    <row r="301" spans="1:56" s="100" customFormat="1" ht="26.25" hidden="1">
      <c r="A301" s="279">
        <v>3431</v>
      </c>
      <c r="B301" s="280"/>
      <c r="C301" s="281"/>
      <c r="D301" s="234" t="s">
        <v>101</v>
      </c>
      <c r="E301" s="226">
        <v>0</v>
      </c>
      <c r="F301" s="226">
        <v>0</v>
      </c>
      <c r="G301" s="226">
        <v>0</v>
      </c>
      <c r="H301" s="226">
        <f t="shared" si="197"/>
        <v>0</v>
      </c>
      <c r="I301" s="226">
        <v>0</v>
      </c>
    </row>
    <row r="302" spans="1:56" s="100" customFormat="1" hidden="1">
      <c r="A302" s="279">
        <v>3433</v>
      </c>
      <c r="B302" s="280"/>
      <c r="C302" s="281"/>
      <c r="D302" s="234" t="s">
        <v>102</v>
      </c>
      <c r="E302" s="226">
        <v>0</v>
      </c>
      <c r="F302" s="226">
        <v>0</v>
      </c>
      <c r="G302" s="226">
        <v>0</v>
      </c>
      <c r="H302" s="226">
        <f t="shared" si="197"/>
        <v>0</v>
      </c>
      <c r="I302" s="226">
        <v>0</v>
      </c>
    </row>
    <row r="303" spans="1:56" s="100" customFormat="1" ht="38.25">
      <c r="A303" s="272">
        <v>37</v>
      </c>
      <c r="B303" s="273"/>
      <c r="C303" s="274"/>
      <c r="D303" s="232" t="s">
        <v>103</v>
      </c>
      <c r="E303" s="221">
        <f>E304</f>
        <v>991.23</v>
      </c>
      <c r="F303" s="221">
        <f t="shared" ref="F303:I304" si="212">F304</f>
        <v>1858.1193178047647</v>
      </c>
      <c r="G303" s="221">
        <f t="shared" si="212"/>
        <v>3200</v>
      </c>
      <c r="H303" s="221">
        <f t="shared" si="197"/>
        <v>0</v>
      </c>
      <c r="I303" s="221">
        <f t="shared" si="212"/>
        <v>3200</v>
      </c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5"/>
      <c r="AP303" s="105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5"/>
      <c r="BB303" s="105"/>
      <c r="BC303" s="105"/>
      <c r="BD303" s="105"/>
    </row>
    <row r="304" spans="1:56" ht="25.5" hidden="1">
      <c r="A304" s="35">
        <v>372</v>
      </c>
      <c r="B304" s="78"/>
      <c r="C304" s="79"/>
      <c r="D304" s="17" t="s">
        <v>104</v>
      </c>
      <c r="E304" s="10">
        <f>E305</f>
        <v>991.23</v>
      </c>
      <c r="F304" s="10">
        <f t="shared" si="212"/>
        <v>1858.1193178047647</v>
      </c>
      <c r="G304" s="10">
        <f t="shared" si="212"/>
        <v>3200</v>
      </c>
      <c r="H304" s="10">
        <f t="shared" si="197"/>
        <v>0</v>
      </c>
      <c r="I304" s="10">
        <f t="shared" si="212"/>
        <v>3200</v>
      </c>
      <c r="J304" s="110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H304" s="106"/>
      <c r="AI304" s="106"/>
      <c r="AJ304" s="106"/>
      <c r="AK304" s="106"/>
      <c r="AL304" s="106"/>
      <c r="AM304" s="106"/>
      <c r="AN304" s="106"/>
      <c r="AO304" s="106"/>
      <c r="AP304" s="106"/>
      <c r="AQ304" s="106"/>
      <c r="AR304" s="106"/>
      <c r="AS304" s="106"/>
      <c r="AT304" s="106"/>
      <c r="AU304" s="106"/>
      <c r="AV304" s="106"/>
      <c r="AW304" s="106"/>
      <c r="AX304" s="106"/>
      <c r="AY304" s="106"/>
      <c r="AZ304" s="106"/>
      <c r="BA304" s="106"/>
      <c r="BB304" s="106"/>
      <c r="BC304" s="106"/>
      <c r="BD304" s="106"/>
    </row>
    <row r="305" spans="1:56" ht="25.5" hidden="1">
      <c r="A305" s="80">
        <v>3722</v>
      </c>
      <c r="B305" s="81"/>
      <c r="C305" s="82"/>
      <c r="D305" s="20" t="s">
        <v>105</v>
      </c>
      <c r="E305" s="12">
        <v>991.23</v>
      </c>
      <c r="F305" s="12">
        <v>1858.1193178047647</v>
      </c>
      <c r="G305" s="12">
        <v>3200</v>
      </c>
      <c r="H305" s="12">
        <f t="shared" si="197"/>
        <v>0</v>
      </c>
      <c r="I305" s="12">
        <v>3200</v>
      </c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  <c r="AC305" s="100"/>
      <c r="AD305" s="100"/>
      <c r="AE305" s="100"/>
      <c r="AF305" s="100"/>
      <c r="AG305" s="100"/>
      <c r="AH305" s="100"/>
      <c r="AI305" s="100"/>
      <c r="AJ305" s="100"/>
      <c r="AK305" s="100"/>
      <c r="AL305" s="100"/>
      <c r="AM305" s="100"/>
      <c r="AN305" s="100"/>
      <c r="AO305" s="100"/>
      <c r="AP305" s="100"/>
      <c r="AQ305" s="100"/>
      <c r="AR305" s="100"/>
      <c r="AS305" s="100"/>
      <c r="AT305" s="100"/>
      <c r="AU305" s="100"/>
      <c r="AV305" s="100"/>
      <c r="AW305" s="100"/>
      <c r="AX305" s="100"/>
      <c r="AY305" s="100"/>
      <c r="AZ305" s="100"/>
      <c r="BA305" s="100"/>
      <c r="BB305" s="100"/>
      <c r="BC305" s="100"/>
      <c r="BD305" s="100"/>
    </row>
    <row r="306" spans="1:56">
      <c r="A306" s="319" t="s">
        <v>188</v>
      </c>
      <c r="B306" s="319"/>
      <c r="C306" s="319"/>
      <c r="D306" s="92" t="s">
        <v>41</v>
      </c>
      <c r="E306" s="14">
        <f>E307</f>
        <v>370.67</v>
      </c>
      <c r="F306" s="14">
        <f t="shared" ref="F306:I309" si="213">F307</f>
        <v>0</v>
      </c>
      <c r="G306" s="14">
        <f t="shared" si="213"/>
        <v>0</v>
      </c>
      <c r="H306" s="14">
        <f t="shared" si="197"/>
        <v>0</v>
      </c>
      <c r="I306" s="14">
        <f t="shared" si="213"/>
        <v>0</v>
      </c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  <c r="AC306" s="103"/>
      <c r="AD306" s="103"/>
      <c r="AE306" s="103"/>
      <c r="AF306" s="103"/>
      <c r="AG306" s="103"/>
      <c r="AH306" s="103"/>
      <c r="AI306" s="103"/>
      <c r="AJ306" s="103"/>
      <c r="AK306" s="103"/>
      <c r="AL306" s="103"/>
      <c r="AM306" s="103"/>
      <c r="AN306" s="103"/>
      <c r="AO306" s="103"/>
      <c r="AP306" s="103"/>
      <c r="AQ306" s="103"/>
      <c r="AR306" s="103"/>
      <c r="AS306" s="103"/>
      <c r="AT306" s="103"/>
      <c r="AU306" s="103"/>
      <c r="AV306" s="103"/>
      <c r="AW306" s="103"/>
      <c r="AX306" s="103"/>
      <c r="AY306" s="103"/>
      <c r="AZ306" s="103"/>
      <c r="BA306" s="103"/>
      <c r="BB306" s="103"/>
      <c r="BC306" s="103"/>
      <c r="BD306" s="103"/>
    </row>
    <row r="307" spans="1:56">
      <c r="A307" s="75">
        <v>3</v>
      </c>
      <c r="B307" s="76"/>
      <c r="C307" s="77"/>
      <c r="D307" s="93" t="s">
        <v>52</v>
      </c>
      <c r="E307" s="6">
        <f>E308</f>
        <v>370.67</v>
      </c>
      <c r="F307" s="6">
        <f t="shared" si="213"/>
        <v>0</v>
      </c>
      <c r="G307" s="6">
        <f t="shared" si="213"/>
        <v>0</v>
      </c>
      <c r="H307" s="6">
        <f t="shared" si="197"/>
        <v>0</v>
      </c>
      <c r="I307" s="6">
        <f t="shared" si="213"/>
        <v>0</v>
      </c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104"/>
      <c r="AB307" s="104"/>
      <c r="AC307" s="104"/>
      <c r="AD307" s="104"/>
      <c r="AE307" s="104"/>
      <c r="AF307" s="104"/>
      <c r="AG307" s="104"/>
      <c r="AH307" s="104"/>
      <c r="AI307" s="104"/>
      <c r="AJ307" s="104"/>
      <c r="AK307" s="104"/>
      <c r="AL307" s="104"/>
      <c r="AM307" s="104"/>
      <c r="AN307" s="104"/>
      <c r="AO307" s="104"/>
      <c r="AP307" s="104"/>
      <c r="AQ307" s="104"/>
      <c r="AR307" s="104"/>
      <c r="AS307" s="104"/>
      <c r="AT307" s="104"/>
      <c r="AU307" s="104"/>
      <c r="AV307" s="104"/>
      <c r="AW307" s="104"/>
      <c r="AX307" s="104"/>
      <c r="AY307" s="104"/>
      <c r="AZ307" s="104"/>
      <c r="BA307" s="104"/>
      <c r="BB307" s="104"/>
      <c r="BC307" s="104"/>
      <c r="BD307" s="104"/>
    </row>
    <row r="308" spans="1:56" s="100" customFormat="1">
      <c r="A308" s="272">
        <v>32</v>
      </c>
      <c r="B308" s="273"/>
      <c r="C308" s="274"/>
      <c r="D308" s="283" t="s">
        <v>62</v>
      </c>
      <c r="E308" s="221">
        <f>E309</f>
        <v>370.67</v>
      </c>
      <c r="F308" s="221">
        <f t="shared" si="213"/>
        <v>0</v>
      </c>
      <c r="G308" s="221">
        <f t="shared" si="213"/>
        <v>0</v>
      </c>
      <c r="H308" s="221">
        <f t="shared" si="197"/>
        <v>0</v>
      </c>
      <c r="I308" s="221">
        <f t="shared" si="213"/>
        <v>0</v>
      </c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  <c r="AN308" s="105"/>
      <c r="AO308" s="105"/>
      <c r="AP308" s="105"/>
      <c r="AQ308" s="105"/>
      <c r="AR308" s="105"/>
      <c r="AS308" s="105"/>
      <c r="AT308" s="105"/>
      <c r="AU308" s="105"/>
      <c r="AV308" s="105"/>
      <c r="AW308" s="105"/>
      <c r="AX308" s="105"/>
      <c r="AY308" s="105"/>
      <c r="AZ308" s="105"/>
      <c r="BA308" s="105"/>
      <c r="BB308" s="105"/>
      <c r="BC308" s="105"/>
      <c r="BD308" s="105"/>
    </row>
    <row r="309" spans="1:56" hidden="1">
      <c r="A309" s="35">
        <v>322</v>
      </c>
      <c r="B309" s="78"/>
      <c r="C309" s="79"/>
      <c r="D309" s="94" t="s">
        <v>68</v>
      </c>
      <c r="E309" s="10">
        <f>E310</f>
        <v>370.67</v>
      </c>
      <c r="F309" s="10">
        <f t="shared" si="213"/>
        <v>0</v>
      </c>
      <c r="G309" s="10">
        <f t="shared" si="213"/>
        <v>0</v>
      </c>
      <c r="H309" s="10">
        <f t="shared" si="197"/>
        <v>0</v>
      </c>
      <c r="I309" s="10">
        <f t="shared" si="213"/>
        <v>0</v>
      </c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  <c r="AF309" s="106"/>
      <c r="AG309" s="106"/>
      <c r="AH309" s="106"/>
      <c r="AI309" s="106"/>
      <c r="AJ309" s="106"/>
      <c r="AK309" s="106"/>
      <c r="AL309" s="106"/>
      <c r="AM309" s="106"/>
      <c r="AN309" s="106"/>
      <c r="AO309" s="106"/>
      <c r="AP309" s="106"/>
      <c r="AQ309" s="106"/>
      <c r="AR309" s="106"/>
      <c r="AS309" s="106"/>
      <c r="AT309" s="106"/>
      <c r="AU309" s="106"/>
      <c r="AV309" s="106"/>
      <c r="AW309" s="106"/>
      <c r="AX309" s="106"/>
      <c r="AY309" s="106"/>
      <c r="AZ309" s="106"/>
      <c r="BA309" s="106"/>
      <c r="BB309" s="106"/>
      <c r="BC309" s="106"/>
      <c r="BD309" s="106"/>
    </row>
    <row r="310" spans="1:56" ht="25.5" hidden="1">
      <c r="A310" s="80">
        <v>3227</v>
      </c>
      <c r="B310" s="81"/>
      <c r="C310" s="82"/>
      <c r="D310" s="37" t="s">
        <v>74</v>
      </c>
      <c r="E310" s="12">
        <v>370.67</v>
      </c>
      <c r="F310" s="12">
        <v>0</v>
      </c>
      <c r="G310" s="12">
        <v>0</v>
      </c>
      <c r="H310" s="12">
        <f t="shared" si="197"/>
        <v>0</v>
      </c>
      <c r="I310" s="12">
        <v>0</v>
      </c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100"/>
      <c r="AC310" s="100"/>
      <c r="AD310" s="100"/>
      <c r="AE310" s="100"/>
      <c r="AF310" s="100"/>
      <c r="AG310" s="100"/>
      <c r="AH310" s="100"/>
      <c r="AI310" s="100"/>
      <c r="AJ310" s="100"/>
      <c r="AK310" s="100"/>
      <c r="AL310" s="100"/>
      <c r="AM310" s="100"/>
      <c r="AN310" s="100"/>
      <c r="AO310" s="100"/>
      <c r="AP310" s="100"/>
      <c r="AQ310" s="100"/>
      <c r="AR310" s="100"/>
      <c r="AS310" s="100"/>
      <c r="AT310" s="100"/>
      <c r="AU310" s="100"/>
      <c r="AV310" s="100"/>
      <c r="AW310" s="100"/>
      <c r="AX310" s="100"/>
      <c r="AY310" s="100"/>
      <c r="AZ310" s="100"/>
      <c r="BA310" s="100"/>
      <c r="BB310" s="100"/>
      <c r="BC310" s="100"/>
      <c r="BD310" s="100"/>
    </row>
    <row r="311" spans="1:56" ht="25.5">
      <c r="A311" s="320" t="s">
        <v>150</v>
      </c>
      <c r="B311" s="320"/>
      <c r="C311" s="320"/>
      <c r="D311" s="55" t="s">
        <v>189</v>
      </c>
      <c r="E311" s="56">
        <f>E313</f>
        <v>1740689.25</v>
      </c>
      <c r="F311" s="56">
        <f t="shared" ref="F311:G311" si="214">F313</f>
        <v>1806415.8275804631</v>
      </c>
      <c r="G311" s="56">
        <f t="shared" si="214"/>
        <v>2018832</v>
      </c>
      <c r="H311" s="56">
        <f t="shared" si="197"/>
        <v>549150</v>
      </c>
      <c r="I311" s="56">
        <f t="shared" ref="I311" si="215">I313</f>
        <v>2567982</v>
      </c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102"/>
      <c r="AJ311" s="102"/>
      <c r="AK311" s="102"/>
      <c r="AL311" s="102"/>
      <c r="AM311" s="102"/>
      <c r="AN311" s="102"/>
      <c r="AO311" s="102"/>
      <c r="AP311" s="102"/>
      <c r="AQ311" s="102"/>
      <c r="AR311" s="102"/>
      <c r="AS311" s="102"/>
      <c r="AT311" s="102"/>
      <c r="AU311" s="102"/>
      <c r="AV311" s="102"/>
      <c r="AW311" s="102"/>
      <c r="AX311" s="102"/>
      <c r="AY311" s="102"/>
      <c r="AZ311" s="102"/>
      <c r="BA311" s="102"/>
      <c r="BB311" s="102"/>
      <c r="BC311" s="102"/>
      <c r="BD311" s="102"/>
    </row>
    <row r="312" spans="1:56" ht="15" customHeight="1">
      <c r="A312" s="319" t="s">
        <v>187</v>
      </c>
      <c r="B312" s="319"/>
      <c r="C312" s="319"/>
      <c r="D312" s="91" t="s">
        <v>24</v>
      </c>
      <c r="E312" s="14">
        <f>E313</f>
        <v>1740689.25</v>
      </c>
      <c r="F312" s="14">
        <f t="shared" ref="F312:I312" si="216">F313</f>
        <v>1806415.8275804631</v>
      </c>
      <c r="G312" s="14">
        <f t="shared" si="216"/>
        <v>2018832</v>
      </c>
      <c r="H312" s="14">
        <f t="shared" si="197"/>
        <v>549150</v>
      </c>
      <c r="I312" s="14">
        <f t="shared" si="216"/>
        <v>2567982</v>
      </c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  <c r="AC312" s="103"/>
      <c r="AD312" s="103"/>
      <c r="AE312" s="103"/>
      <c r="AF312" s="103"/>
      <c r="AG312" s="103"/>
      <c r="AH312" s="103"/>
      <c r="AI312" s="103"/>
      <c r="AJ312" s="103"/>
      <c r="AK312" s="103"/>
      <c r="AL312" s="103"/>
      <c r="AM312" s="103"/>
      <c r="AN312" s="103"/>
      <c r="AO312" s="103"/>
      <c r="AP312" s="103"/>
      <c r="AQ312" s="103"/>
      <c r="AR312" s="103"/>
      <c r="AS312" s="103"/>
      <c r="AT312" s="103"/>
      <c r="AU312" s="103"/>
      <c r="AV312" s="103"/>
      <c r="AW312" s="103"/>
      <c r="AX312" s="103"/>
      <c r="AY312" s="103"/>
      <c r="AZ312" s="103"/>
      <c r="BA312" s="103"/>
      <c r="BB312" s="103"/>
      <c r="BC312" s="103"/>
      <c r="BD312" s="103"/>
    </row>
    <row r="313" spans="1:56">
      <c r="A313" s="75">
        <v>3</v>
      </c>
      <c r="B313" s="76"/>
      <c r="C313" s="77"/>
      <c r="D313" s="68" t="s">
        <v>52</v>
      </c>
      <c r="E313" s="6">
        <f>E314+E323+E329</f>
        <v>1740689.25</v>
      </c>
      <c r="F313" s="6">
        <f t="shared" ref="F313:G313" si="217">F314+F323+F329</f>
        <v>1806415.8275804631</v>
      </c>
      <c r="G313" s="6">
        <f t="shared" si="217"/>
        <v>2018832</v>
      </c>
      <c r="H313" s="6">
        <f t="shared" si="197"/>
        <v>549150</v>
      </c>
      <c r="I313" s="6">
        <f t="shared" ref="I313" si="218">I314+I323+I329</f>
        <v>2567982</v>
      </c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104"/>
      <c r="AC313" s="104"/>
      <c r="AD313" s="104"/>
      <c r="AE313" s="104"/>
      <c r="AF313" s="104"/>
      <c r="AG313" s="104"/>
      <c r="AH313" s="104"/>
      <c r="AI313" s="104"/>
      <c r="AJ313" s="104"/>
      <c r="AK313" s="104"/>
      <c r="AL313" s="104"/>
      <c r="AM313" s="104"/>
      <c r="AN313" s="104"/>
      <c r="AO313" s="104"/>
      <c r="AP313" s="104"/>
      <c r="AQ313" s="104"/>
      <c r="AR313" s="104"/>
      <c r="AS313" s="104"/>
      <c r="AT313" s="104"/>
      <c r="AU313" s="104"/>
      <c r="AV313" s="104"/>
      <c r="AW313" s="104"/>
      <c r="AX313" s="104"/>
      <c r="AY313" s="104"/>
      <c r="AZ313" s="104"/>
      <c r="BA313" s="104"/>
      <c r="BB313" s="104"/>
      <c r="BC313" s="104"/>
      <c r="BD313" s="104"/>
    </row>
    <row r="314" spans="1:56" s="100" customFormat="1">
      <c r="A314" s="272">
        <v>31</v>
      </c>
      <c r="B314" s="273"/>
      <c r="C314" s="274"/>
      <c r="D314" s="271" t="s">
        <v>53</v>
      </c>
      <c r="E314" s="221">
        <f>E315+E318+E320</f>
        <v>1735749.86</v>
      </c>
      <c r="F314" s="221">
        <f t="shared" ref="F314:G314" si="219">F315+F318+F320</f>
        <v>1765784.0599907092</v>
      </c>
      <c r="G314" s="221">
        <f t="shared" si="219"/>
        <v>2007432</v>
      </c>
      <c r="H314" s="221">
        <f t="shared" si="197"/>
        <v>547550</v>
      </c>
      <c r="I314" s="221">
        <f t="shared" ref="I314" si="220">I315+I318+I320</f>
        <v>2554982</v>
      </c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5"/>
      <c r="AP314" s="105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5"/>
      <c r="BB314" s="105"/>
      <c r="BC314" s="105"/>
      <c r="BD314" s="105"/>
    </row>
    <row r="315" spans="1:56" s="100" customFormat="1" hidden="1">
      <c r="A315" s="276">
        <v>311</v>
      </c>
      <c r="B315" s="277"/>
      <c r="C315" s="278"/>
      <c r="D315" s="233" t="s">
        <v>54</v>
      </c>
      <c r="E315" s="223">
        <f>SUM(E316:E317)</f>
        <v>1441256.44</v>
      </c>
      <c r="F315" s="223">
        <f t="shared" ref="F315:G315" si="221">SUM(F316:F317)</f>
        <v>1479859.3138230804</v>
      </c>
      <c r="G315" s="223">
        <f t="shared" si="221"/>
        <v>1680000</v>
      </c>
      <c r="H315" s="223">
        <f t="shared" si="197"/>
        <v>470000</v>
      </c>
      <c r="I315" s="223">
        <f t="shared" ref="I315" si="222">SUM(I316:I317)</f>
        <v>2150000</v>
      </c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6"/>
      <c r="AD315" s="106"/>
      <c r="AE315" s="106"/>
      <c r="AF315" s="106"/>
      <c r="AG315" s="106"/>
      <c r="AH315" s="106"/>
      <c r="AI315" s="106"/>
      <c r="AJ315" s="106"/>
      <c r="AK315" s="106"/>
      <c r="AL315" s="106"/>
      <c r="AM315" s="106"/>
      <c r="AN315" s="106"/>
      <c r="AO315" s="106"/>
      <c r="AP315" s="106"/>
      <c r="AQ315" s="106"/>
      <c r="AR315" s="106"/>
      <c r="AS315" s="106"/>
      <c r="AT315" s="106"/>
      <c r="AU315" s="106"/>
      <c r="AV315" s="106"/>
      <c r="AW315" s="106"/>
      <c r="AX315" s="106"/>
      <c r="AY315" s="106"/>
      <c r="AZ315" s="106"/>
      <c r="BA315" s="106"/>
      <c r="BB315" s="106"/>
      <c r="BC315" s="106"/>
      <c r="BD315" s="106"/>
    </row>
    <row r="316" spans="1:56" s="100" customFormat="1" hidden="1">
      <c r="A316" s="279">
        <v>3111</v>
      </c>
      <c r="B316" s="280"/>
      <c r="C316" s="281"/>
      <c r="D316" s="234" t="s">
        <v>55</v>
      </c>
      <c r="E316" s="226">
        <v>1344848.43</v>
      </c>
      <c r="F316" s="226">
        <v>1420134.0500364986</v>
      </c>
      <c r="G316" s="226">
        <v>1600000</v>
      </c>
      <c r="H316" s="226">
        <f t="shared" si="197"/>
        <v>470000</v>
      </c>
      <c r="I316" s="226">
        <v>2070000</v>
      </c>
    </row>
    <row r="317" spans="1:56" s="100" customFormat="1" hidden="1">
      <c r="A317" s="279" t="s">
        <v>190</v>
      </c>
      <c r="B317" s="280"/>
      <c r="C317" s="281"/>
      <c r="D317" s="234" t="s">
        <v>59</v>
      </c>
      <c r="E317" s="226">
        <v>96408.01</v>
      </c>
      <c r="F317" s="226">
        <v>59725.263786581723</v>
      </c>
      <c r="G317" s="226">
        <v>80000</v>
      </c>
      <c r="H317" s="226">
        <f t="shared" si="197"/>
        <v>0</v>
      </c>
      <c r="I317" s="226">
        <v>80000</v>
      </c>
    </row>
    <row r="318" spans="1:56" s="100" customFormat="1" hidden="1">
      <c r="A318" s="276">
        <v>312</v>
      </c>
      <c r="B318" s="277"/>
      <c r="C318" s="278"/>
      <c r="D318" s="233" t="s">
        <v>56</v>
      </c>
      <c r="E318" s="223">
        <f>E319</f>
        <v>58388.56</v>
      </c>
      <c r="F318" s="223">
        <f t="shared" ref="F318:I318" si="223">F319</f>
        <v>50434.667197557901</v>
      </c>
      <c r="G318" s="223">
        <f t="shared" si="223"/>
        <v>63000</v>
      </c>
      <c r="H318" s="223">
        <f t="shared" si="197"/>
        <v>0</v>
      </c>
      <c r="I318" s="223">
        <f t="shared" si="223"/>
        <v>63000</v>
      </c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6"/>
      <c r="AD318" s="106"/>
      <c r="AE318" s="106"/>
      <c r="AF318" s="106"/>
      <c r="AG318" s="106"/>
      <c r="AH318" s="106"/>
      <c r="AI318" s="106"/>
      <c r="AJ318" s="106"/>
      <c r="AK318" s="106"/>
      <c r="AL318" s="106"/>
      <c r="AM318" s="106"/>
      <c r="AN318" s="106"/>
      <c r="AO318" s="106"/>
      <c r="AP318" s="106"/>
      <c r="AQ318" s="106"/>
      <c r="AR318" s="106"/>
      <c r="AS318" s="106"/>
      <c r="AT318" s="106"/>
      <c r="AU318" s="106"/>
      <c r="AV318" s="106"/>
      <c r="AW318" s="106"/>
      <c r="AX318" s="106"/>
      <c r="AY318" s="106"/>
      <c r="AZ318" s="106"/>
      <c r="BA318" s="106"/>
      <c r="BB318" s="106"/>
      <c r="BC318" s="106"/>
      <c r="BD318" s="106"/>
    </row>
    <row r="319" spans="1:56" s="100" customFormat="1" hidden="1">
      <c r="A319" s="279">
        <v>3121</v>
      </c>
      <c r="B319" s="280"/>
      <c r="C319" s="281"/>
      <c r="D319" s="234" t="s">
        <v>56</v>
      </c>
      <c r="E319" s="226">
        <v>58388.56</v>
      </c>
      <c r="F319" s="226">
        <v>50434.667197557901</v>
      </c>
      <c r="G319" s="226">
        <v>63000</v>
      </c>
      <c r="H319" s="226">
        <f t="shared" si="197"/>
        <v>0</v>
      </c>
      <c r="I319" s="226">
        <v>63000</v>
      </c>
    </row>
    <row r="320" spans="1:56" s="100" customFormat="1" hidden="1">
      <c r="A320" s="276">
        <v>313</v>
      </c>
      <c r="B320" s="277"/>
      <c r="C320" s="278"/>
      <c r="D320" s="233" t="s">
        <v>57</v>
      </c>
      <c r="E320" s="223">
        <f>SUM(E321:E322)</f>
        <v>236104.86000000002</v>
      </c>
      <c r="F320" s="223">
        <f t="shared" ref="F320:G320" si="224">SUM(F321:F322)</f>
        <v>235490.07897007099</v>
      </c>
      <c r="G320" s="223">
        <f t="shared" si="224"/>
        <v>264432</v>
      </c>
      <c r="H320" s="223">
        <f t="shared" si="197"/>
        <v>77550</v>
      </c>
      <c r="I320" s="223">
        <f t="shared" ref="I320" si="225">SUM(I321:I322)</f>
        <v>341982</v>
      </c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06"/>
      <c r="AH320" s="106"/>
      <c r="AI320" s="106"/>
      <c r="AJ320" s="106"/>
      <c r="AK320" s="106"/>
      <c r="AL320" s="106"/>
      <c r="AM320" s="106"/>
      <c r="AN320" s="106"/>
      <c r="AO320" s="106"/>
      <c r="AP320" s="106"/>
      <c r="AQ320" s="106"/>
      <c r="AR320" s="106"/>
      <c r="AS320" s="106"/>
      <c r="AT320" s="106"/>
      <c r="AU320" s="106"/>
      <c r="AV320" s="106"/>
      <c r="AW320" s="106"/>
      <c r="AX320" s="106"/>
      <c r="AY320" s="106"/>
      <c r="AZ320" s="106"/>
      <c r="BA320" s="106"/>
      <c r="BB320" s="106"/>
      <c r="BC320" s="106"/>
      <c r="BD320" s="106"/>
    </row>
    <row r="321" spans="1:56" s="100" customFormat="1" ht="26.25" hidden="1">
      <c r="A321" s="279">
        <v>3132</v>
      </c>
      <c r="B321" s="280"/>
      <c r="C321" s="281"/>
      <c r="D321" s="234" t="s">
        <v>58</v>
      </c>
      <c r="E321" s="226">
        <v>236064.91</v>
      </c>
      <c r="F321" s="226">
        <v>234322.11825602228</v>
      </c>
      <c r="G321" s="226">
        <v>264000</v>
      </c>
      <c r="H321" s="226">
        <f t="shared" si="197"/>
        <v>77550</v>
      </c>
      <c r="I321" s="226">
        <v>341550</v>
      </c>
    </row>
    <row r="322" spans="1:56" s="100" customFormat="1" ht="26.25" hidden="1">
      <c r="A322" s="279">
        <v>3133</v>
      </c>
      <c r="B322" s="280"/>
      <c r="C322" s="281"/>
      <c r="D322" s="234" t="s">
        <v>60</v>
      </c>
      <c r="E322" s="226">
        <v>39.950000000000003</v>
      </c>
      <c r="F322" s="226">
        <v>1167.9607140487092</v>
      </c>
      <c r="G322" s="226">
        <v>432</v>
      </c>
      <c r="H322" s="226">
        <f t="shared" si="197"/>
        <v>0</v>
      </c>
      <c r="I322" s="226">
        <v>432</v>
      </c>
    </row>
    <row r="323" spans="1:56" s="100" customFormat="1">
      <c r="A323" s="272">
        <v>32</v>
      </c>
      <c r="B323" s="273"/>
      <c r="C323" s="274"/>
      <c r="D323" s="271" t="s">
        <v>62</v>
      </c>
      <c r="E323" s="221">
        <f>E324+E326</f>
        <v>4010.23</v>
      </c>
      <c r="F323" s="221">
        <f t="shared" ref="F323:G323" si="226">F324+F326</f>
        <v>23908.693729510916</v>
      </c>
      <c r="G323" s="221">
        <f t="shared" si="226"/>
        <v>6400</v>
      </c>
      <c r="H323" s="221">
        <f t="shared" si="197"/>
        <v>1600</v>
      </c>
      <c r="I323" s="221">
        <f t="shared" ref="I323" si="227">I324+I326</f>
        <v>8000</v>
      </c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  <c r="AN323" s="105"/>
      <c r="AO323" s="105"/>
      <c r="AP323" s="105"/>
      <c r="AQ323" s="105"/>
      <c r="AR323" s="105"/>
      <c r="AS323" s="105"/>
      <c r="AT323" s="105"/>
      <c r="AU323" s="105"/>
      <c r="AV323" s="105"/>
      <c r="AW323" s="105"/>
      <c r="AX323" s="105"/>
      <c r="AY323" s="105"/>
      <c r="AZ323" s="105"/>
      <c r="BA323" s="105"/>
      <c r="BB323" s="105"/>
      <c r="BC323" s="105"/>
      <c r="BD323" s="105"/>
    </row>
    <row r="324" spans="1:56" s="100" customFormat="1" hidden="1">
      <c r="A324" s="276">
        <v>321</v>
      </c>
      <c r="B324" s="277"/>
      <c r="C324" s="278"/>
      <c r="D324" s="233" t="s">
        <v>63</v>
      </c>
      <c r="E324" s="223">
        <f>E325</f>
        <v>0</v>
      </c>
      <c r="F324" s="223">
        <f t="shared" ref="F324:I324" si="228">F325</f>
        <v>0</v>
      </c>
      <c r="G324" s="223">
        <f t="shared" si="228"/>
        <v>0</v>
      </c>
      <c r="H324" s="223">
        <f t="shared" si="197"/>
        <v>0</v>
      </c>
      <c r="I324" s="223">
        <f t="shared" si="228"/>
        <v>0</v>
      </c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  <c r="AH324" s="106"/>
      <c r="AI324" s="106"/>
      <c r="AJ324" s="106"/>
      <c r="AK324" s="106"/>
      <c r="AL324" s="106"/>
      <c r="AM324" s="106"/>
      <c r="AN324" s="106"/>
      <c r="AO324" s="106"/>
      <c r="AP324" s="106"/>
      <c r="AQ324" s="106"/>
      <c r="AR324" s="106"/>
      <c r="AS324" s="106"/>
      <c r="AT324" s="106"/>
      <c r="AU324" s="106"/>
      <c r="AV324" s="106"/>
      <c r="AW324" s="106"/>
      <c r="AX324" s="106"/>
      <c r="AY324" s="106"/>
      <c r="AZ324" s="106"/>
      <c r="BA324" s="106"/>
      <c r="BB324" s="106"/>
      <c r="BC324" s="106"/>
      <c r="BD324" s="106"/>
    </row>
    <row r="325" spans="1:56" s="100" customFormat="1" ht="26.25" hidden="1">
      <c r="A325" s="279">
        <v>3212</v>
      </c>
      <c r="B325" s="280"/>
      <c r="C325" s="281"/>
      <c r="D325" s="234" t="s">
        <v>163</v>
      </c>
      <c r="E325" s="226">
        <v>0</v>
      </c>
      <c r="F325" s="226">
        <v>0</v>
      </c>
      <c r="G325" s="226">
        <v>0</v>
      </c>
      <c r="H325" s="226">
        <f t="shared" si="197"/>
        <v>0</v>
      </c>
      <c r="I325" s="226">
        <v>0</v>
      </c>
    </row>
    <row r="326" spans="1:56" s="100" customFormat="1" ht="26.25" hidden="1">
      <c r="A326" s="276">
        <v>329</v>
      </c>
      <c r="B326" s="277"/>
      <c r="C326" s="278"/>
      <c r="D326" s="233" t="s">
        <v>85</v>
      </c>
      <c r="E326" s="223">
        <f>SUM(E327:E328)</f>
        <v>4010.23</v>
      </c>
      <c r="F326" s="223">
        <f t="shared" ref="F326:G326" si="229">SUM(F327:F328)</f>
        <v>23908.693729510916</v>
      </c>
      <c r="G326" s="223">
        <f t="shared" si="229"/>
        <v>6400</v>
      </c>
      <c r="H326" s="223">
        <f t="shared" si="197"/>
        <v>1600</v>
      </c>
      <c r="I326" s="223">
        <f t="shared" ref="I326" si="230">SUM(I327:I328)</f>
        <v>8000</v>
      </c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  <c r="AH326" s="106"/>
      <c r="AI326" s="106"/>
      <c r="AJ326" s="106"/>
      <c r="AK326" s="106"/>
      <c r="AL326" s="106"/>
      <c r="AM326" s="106"/>
      <c r="AN326" s="106"/>
      <c r="AO326" s="106"/>
      <c r="AP326" s="106"/>
      <c r="AQ326" s="106"/>
      <c r="AR326" s="106"/>
      <c r="AS326" s="106"/>
      <c r="AT326" s="106"/>
      <c r="AU326" s="106"/>
      <c r="AV326" s="106"/>
      <c r="AW326" s="106"/>
      <c r="AX326" s="106"/>
      <c r="AY326" s="106"/>
      <c r="AZ326" s="106"/>
      <c r="BA326" s="106"/>
      <c r="BB326" s="106"/>
      <c r="BC326" s="106"/>
      <c r="BD326" s="106"/>
    </row>
    <row r="327" spans="1:56" s="100" customFormat="1" hidden="1">
      <c r="A327" s="279">
        <v>3295</v>
      </c>
      <c r="B327" s="280"/>
      <c r="C327" s="281"/>
      <c r="D327" s="234" t="s">
        <v>90</v>
      </c>
      <c r="E327" s="226">
        <v>2963.04</v>
      </c>
      <c r="F327" s="226">
        <v>2938.49</v>
      </c>
      <c r="G327" s="226">
        <v>3400</v>
      </c>
      <c r="H327" s="226">
        <f t="shared" si="197"/>
        <v>1600</v>
      </c>
      <c r="I327" s="226">
        <v>5000</v>
      </c>
    </row>
    <row r="328" spans="1:56" s="100" customFormat="1" hidden="1">
      <c r="A328" s="279">
        <v>3296</v>
      </c>
      <c r="B328" s="280"/>
      <c r="C328" s="281"/>
      <c r="D328" s="234" t="s">
        <v>95</v>
      </c>
      <c r="E328" s="226">
        <v>1047.19</v>
      </c>
      <c r="F328" s="226">
        <v>20970.203729510915</v>
      </c>
      <c r="G328" s="226">
        <v>3000</v>
      </c>
      <c r="H328" s="226">
        <f t="shared" si="197"/>
        <v>0</v>
      </c>
      <c r="I328" s="226">
        <v>3000</v>
      </c>
    </row>
    <row r="329" spans="1:56" s="100" customFormat="1">
      <c r="A329" s="272">
        <v>34</v>
      </c>
      <c r="B329" s="273"/>
      <c r="C329" s="274"/>
      <c r="D329" s="271" t="s">
        <v>99</v>
      </c>
      <c r="E329" s="221">
        <f>E330</f>
        <v>929.16</v>
      </c>
      <c r="F329" s="221">
        <f t="shared" ref="F329:I330" si="231">F330</f>
        <v>16723.073860242883</v>
      </c>
      <c r="G329" s="221">
        <f t="shared" si="231"/>
        <v>5000</v>
      </c>
      <c r="H329" s="221">
        <f t="shared" si="197"/>
        <v>0</v>
      </c>
      <c r="I329" s="221">
        <f t="shared" si="231"/>
        <v>5000</v>
      </c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5"/>
      <c r="AP329" s="105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5"/>
      <c r="BB329" s="105"/>
      <c r="BC329" s="105"/>
      <c r="BD329" s="105"/>
    </row>
    <row r="330" spans="1:56" hidden="1">
      <c r="A330" s="35">
        <v>343</v>
      </c>
      <c r="B330" s="78"/>
      <c r="C330" s="79"/>
      <c r="D330" s="27" t="s">
        <v>100</v>
      </c>
      <c r="E330" s="10">
        <f>E331</f>
        <v>929.16</v>
      </c>
      <c r="F330" s="10">
        <f t="shared" si="231"/>
        <v>16723.073860242883</v>
      </c>
      <c r="G330" s="10">
        <f t="shared" si="231"/>
        <v>5000</v>
      </c>
      <c r="H330" s="10">
        <f t="shared" si="197"/>
        <v>0</v>
      </c>
      <c r="I330" s="10">
        <f t="shared" si="231"/>
        <v>5000</v>
      </c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06"/>
      <c r="AD330" s="106"/>
      <c r="AE330" s="106"/>
      <c r="AF330" s="106"/>
      <c r="AG330" s="106"/>
      <c r="AH330" s="106"/>
      <c r="AI330" s="106"/>
      <c r="AJ330" s="106"/>
      <c r="AK330" s="106"/>
      <c r="AL330" s="106"/>
      <c r="AM330" s="106"/>
      <c r="AN330" s="106"/>
      <c r="AO330" s="106"/>
      <c r="AP330" s="106"/>
      <c r="AQ330" s="106"/>
      <c r="AR330" s="106"/>
      <c r="AS330" s="106"/>
      <c r="AT330" s="106"/>
      <c r="AU330" s="106"/>
      <c r="AV330" s="106"/>
      <c r="AW330" s="106"/>
      <c r="AX330" s="106"/>
      <c r="AY330" s="106"/>
      <c r="AZ330" s="106"/>
      <c r="BA330" s="106"/>
      <c r="BB330" s="106"/>
      <c r="BC330" s="106"/>
      <c r="BD330" s="106"/>
    </row>
    <row r="331" spans="1:56" hidden="1">
      <c r="A331" s="80">
        <v>3433</v>
      </c>
      <c r="B331" s="81"/>
      <c r="C331" s="82"/>
      <c r="D331" s="28" t="s">
        <v>102</v>
      </c>
      <c r="E331" s="12">
        <v>929.16</v>
      </c>
      <c r="F331" s="12">
        <v>16723.073860242883</v>
      </c>
      <c r="G331" s="12">
        <v>5000</v>
      </c>
      <c r="H331" s="12">
        <f t="shared" si="197"/>
        <v>0</v>
      </c>
      <c r="I331" s="12">
        <v>5000</v>
      </c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  <c r="AC331" s="100"/>
      <c r="AD331" s="100"/>
      <c r="AE331" s="100"/>
      <c r="AF331" s="100"/>
      <c r="AG331" s="100"/>
      <c r="AH331" s="100"/>
      <c r="AI331" s="100"/>
      <c r="AJ331" s="100"/>
      <c r="AK331" s="100"/>
      <c r="AL331" s="100"/>
      <c r="AM331" s="100"/>
      <c r="AN331" s="100"/>
      <c r="AO331" s="100"/>
      <c r="AP331" s="100"/>
      <c r="AQ331" s="100"/>
      <c r="AR331" s="100"/>
      <c r="AS331" s="100"/>
      <c r="AT331" s="100"/>
      <c r="AU331" s="100"/>
      <c r="AV331" s="100"/>
      <c r="AW331" s="100"/>
      <c r="AX331" s="100"/>
      <c r="AY331" s="100"/>
      <c r="AZ331" s="100"/>
      <c r="BA331" s="100"/>
      <c r="BB331" s="100"/>
      <c r="BC331" s="100"/>
      <c r="BD331" s="100"/>
    </row>
    <row r="332" spans="1:56">
      <c r="A332" s="318" t="s">
        <v>176</v>
      </c>
      <c r="B332" s="318"/>
      <c r="C332" s="318"/>
      <c r="D332" s="73" t="s">
        <v>191</v>
      </c>
      <c r="E332" s="74" t="e">
        <f>E334</f>
        <v>#REF!</v>
      </c>
      <c r="F332" s="74" t="e">
        <f t="shared" ref="F332:G332" si="232">F334</f>
        <v>#REF!</v>
      </c>
      <c r="G332" s="74">
        <f t="shared" si="232"/>
        <v>27000</v>
      </c>
      <c r="H332" s="74">
        <f t="shared" si="197"/>
        <v>0</v>
      </c>
      <c r="I332" s="74">
        <f t="shared" ref="I332" si="233">I334</f>
        <v>27000</v>
      </c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  <c r="AC332" s="108"/>
      <c r="AD332" s="108"/>
      <c r="AE332" s="108"/>
      <c r="AF332" s="108"/>
      <c r="AG332" s="108"/>
      <c r="AH332" s="108"/>
      <c r="AI332" s="108"/>
      <c r="AJ332" s="108"/>
      <c r="AK332" s="108"/>
      <c r="AL332" s="108"/>
      <c r="AM332" s="108"/>
      <c r="AN332" s="108"/>
      <c r="AO332" s="108"/>
      <c r="AP332" s="108"/>
      <c r="AQ332" s="108"/>
      <c r="AR332" s="108"/>
      <c r="AS332" s="108"/>
      <c r="AT332" s="108"/>
      <c r="AU332" s="108"/>
      <c r="AV332" s="108"/>
      <c r="AW332" s="108"/>
      <c r="AX332" s="108"/>
      <c r="AY332" s="108"/>
      <c r="AZ332" s="108"/>
      <c r="BA332" s="108"/>
      <c r="BB332" s="108"/>
      <c r="BC332" s="108"/>
      <c r="BD332" s="108"/>
    </row>
    <row r="333" spans="1:56" ht="15" customHeight="1">
      <c r="A333" s="319" t="s">
        <v>185</v>
      </c>
      <c r="B333" s="319"/>
      <c r="C333" s="319"/>
      <c r="D333" s="57" t="s">
        <v>31</v>
      </c>
      <c r="E333" s="14" t="e">
        <f>E334</f>
        <v>#REF!</v>
      </c>
      <c r="F333" s="14" t="e">
        <f t="shared" ref="F333:I333" si="234">F334</f>
        <v>#REF!</v>
      </c>
      <c r="G333" s="14">
        <f t="shared" si="234"/>
        <v>27000</v>
      </c>
      <c r="H333" s="14">
        <f t="shared" si="197"/>
        <v>0</v>
      </c>
      <c r="I333" s="14">
        <f t="shared" si="234"/>
        <v>27000</v>
      </c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  <c r="AC333" s="103"/>
      <c r="AD333" s="103"/>
      <c r="AE333" s="103"/>
      <c r="AF333" s="103"/>
      <c r="AG333" s="103"/>
      <c r="AH333" s="103"/>
      <c r="AI333" s="103"/>
      <c r="AJ333" s="103"/>
      <c r="AK333" s="103"/>
      <c r="AL333" s="103"/>
      <c r="AM333" s="103"/>
      <c r="AN333" s="103"/>
      <c r="AO333" s="103"/>
      <c r="AP333" s="103"/>
      <c r="AQ333" s="103"/>
      <c r="AR333" s="103"/>
      <c r="AS333" s="103"/>
      <c r="AT333" s="103"/>
      <c r="AU333" s="103"/>
      <c r="AV333" s="103"/>
      <c r="AW333" s="103"/>
      <c r="AX333" s="103"/>
      <c r="AY333" s="103"/>
      <c r="AZ333" s="103"/>
      <c r="BA333" s="103"/>
      <c r="BB333" s="103"/>
      <c r="BC333" s="103"/>
      <c r="BD333" s="103"/>
    </row>
    <row r="334" spans="1:56" s="100" customFormat="1">
      <c r="A334" s="272">
        <v>31</v>
      </c>
      <c r="B334" s="273"/>
      <c r="C334" s="274"/>
      <c r="D334" s="271" t="s">
        <v>53</v>
      </c>
      <c r="E334" s="221" t="e">
        <f>E335+#REF!+E337</f>
        <v>#REF!</v>
      </c>
      <c r="F334" s="221" t="e">
        <f>F335+#REF!+F337</f>
        <v>#REF!</v>
      </c>
      <c r="G334" s="221">
        <f>G335</f>
        <v>27000</v>
      </c>
      <c r="H334" s="221">
        <f t="shared" si="197"/>
        <v>0</v>
      </c>
      <c r="I334" s="221">
        <f>I335</f>
        <v>27000</v>
      </c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  <c r="AN334" s="105"/>
      <c r="AO334" s="105"/>
      <c r="AP334" s="105"/>
      <c r="AQ334" s="105"/>
      <c r="AR334" s="105"/>
      <c r="AS334" s="105"/>
      <c r="AT334" s="105"/>
      <c r="AU334" s="105"/>
      <c r="AV334" s="105"/>
      <c r="AW334" s="105"/>
      <c r="AX334" s="105"/>
      <c r="AY334" s="105"/>
      <c r="AZ334" s="105"/>
      <c r="BA334" s="105"/>
      <c r="BB334" s="105"/>
      <c r="BC334" s="105"/>
      <c r="BD334" s="105"/>
    </row>
    <row r="335" spans="1:56" hidden="1">
      <c r="A335" s="35">
        <v>311</v>
      </c>
      <c r="B335" s="78"/>
      <c r="C335" s="79"/>
      <c r="D335" s="27" t="s">
        <v>54</v>
      </c>
      <c r="E335" s="10">
        <f>SUM(E336:E336)</f>
        <v>1344848.43</v>
      </c>
      <c r="F335" s="10">
        <f>SUM(F336:F336)</f>
        <v>1420134.0500364986</v>
      </c>
      <c r="G335" s="10">
        <f>G336</f>
        <v>27000</v>
      </c>
      <c r="H335" s="10">
        <f t="shared" ref="H335:H336" si="235">I335-G335</f>
        <v>0</v>
      </c>
      <c r="I335" s="10">
        <f>I336</f>
        <v>27000</v>
      </c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  <c r="AG335" s="106"/>
      <c r="AH335" s="106"/>
      <c r="AI335" s="106"/>
      <c r="AJ335" s="106"/>
      <c r="AK335" s="106"/>
      <c r="AL335" s="106"/>
      <c r="AM335" s="106"/>
      <c r="AN335" s="106"/>
      <c r="AO335" s="106"/>
      <c r="AP335" s="106"/>
      <c r="AQ335" s="106"/>
      <c r="AR335" s="106"/>
      <c r="AS335" s="106"/>
      <c r="AT335" s="106"/>
      <c r="AU335" s="106"/>
      <c r="AV335" s="106"/>
      <c r="AW335" s="106"/>
      <c r="AX335" s="106"/>
      <c r="AY335" s="106"/>
      <c r="AZ335" s="106"/>
      <c r="BA335" s="106"/>
      <c r="BB335" s="106"/>
      <c r="BC335" s="106"/>
      <c r="BD335" s="106"/>
    </row>
    <row r="336" spans="1:56" hidden="1">
      <c r="A336" s="80">
        <v>3111</v>
      </c>
      <c r="B336" s="81"/>
      <c r="C336" s="82"/>
      <c r="D336" s="28" t="s">
        <v>55</v>
      </c>
      <c r="E336" s="12">
        <v>1344848.43</v>
      </c>
      <c r="F336" s="12">
        <v>1420134.0500364986</v>
      </c>
      <c r="G336" s="12">
        <v>27000</v>
      </c>
      <c r="H336" s="12">
        <f t="shared" si="235"/>
        <v>0</v>
      </c>
      <c r="I336" s="12">
        <v>27000</v>
      </c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  <c r="AC336" s="100"/>
      <c r="AD336" s="100"/>
      <c r="AE336" s="100"/>
      <c r="AF336" s="100"/>
      <c r="AG336" s="100"/>
      <c r="AH336" s="100"/>
      <c r="AI336" s="100"/>
      <c r="AJ336" s="100"/>
      <c r="AK336" s="100"/>
      <c r="AL336" s="100"/>
      <c r="AM336" s="100"/>
      <c r="AN336" s="100"/>
      <c r="AO336" s="100"/>
      <c r="AP336" s="100"/>
      <c r="AQ336" s="100"/>
      <c r="AR336" s="100"/>
      <c r="AS336" s="100"/>
      <c r="AT336" s="100"/>
      <c r="AU336" s="100"/>
      <c r="AV336" s="100"/>
      <c r="AW336" s="100"/>
      <c r="AX336" s="100"/>
      <c r="AY336" s="100"/>
      <c r="AZ336" s="100"/>
      <c r="BA336" s="100"/>
      <c r="BB336" s="100"/>
      <c r="BC336" s="100"/>
      <c r="BD336" s="100"/>
    </row>
    <row r="337" spans="1:56">
      <c r="A337" s="318" t="s">
        <v>153</v>
      </c>
      <c r="B337" s="318"/>
      <c r="C337" s="318"/>
      <c r="D337" s="73" t="s">
        <v>154</v>
      </c>
      <c r="E337" s="74">
        <f>E339</f>
        <v>534.79</v>
      </c>
      <c r="F337" s="74">
        <f t="shared" ref="F337:G337" si="236">F339</f>
        <v>1401.5528568584512</v>
      </c>
      <c r="G337" s="74">
        <f t="shared" si="236"/>
        <v>1150</v>
      </c>
      <c r="H337" s="74">
        <f t="shared" ref="H337:H395" si="237">I337-G337</f>
        <v>-230</v>
      </c>
      <c r="I337" s="74">
        <f>I339</f>
        <v>920</v>
      </c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  <c r="AA337" s="108"/>
      <c r="AB337" s="108"/>
      <c r="AC337" s="108"/>
      <c r="AD337" s="108"/>
      <c r="AE337" s="108"/>
      <c r="AF337" s="108"/>
      <c r="AG337" s="108"/>
      <c r="AH337" s="108"/>
      <c r="AI337" s="108"/>
      <c r="AJ337" s="108"/>
      <c r="AK337" s="108"/>
      <c r="AL337" s="108"/>
      <c r="AM337" s="108"/>
      <c r="AN337" s="108"/>
      <c r="AO337" s="108"/>
      <c r="AP337" s="108"/>
      <c r="AQ337" s="108"/>
      <c r="AR337" s="108"/>
      <c r="AS337" s="108"/>
      <c r="AT337" s="108"/>
      <c r="AU337" s="108"/>
      <c r="AV337" s="108"/>
      <c r="AW337" s="108"/>
      <c r="AX337" s="108"/>
      <c r="AY337" s="108"/>
      <c r="AZ337" s="108"/>
      <c r="BA337" s="108"/>
      <c r="BB337" s="108"/>
      <c r="BC337" s="108"/>
      <c r="BD337" s="108"/>
    </row>
    <row r="338" spans="1:56" ht="15" customHeight="1">
      <c r="A338" s="319" t="s">
        <v>187</v>
      </c>
      <c r="B338" s="319"/>
      <c r="C338" s="319"/>
      <c r="D338" s="91" t="s">
        <v>24</v>
      </c>
      <c r="E338" s="14">
        <f>E339</f>
        <v>534.79</v>
      </c>
      <c r="F338" s="14">
        <f t="shared" ref="F338:I339" si="238">F339</f>
        <v>1401.5528568584512</v>
      </c>
      <c r="G338" s="14">
        <f t="shared" si="238"/>
        <v>1150</v>
      </c>
      <c r="H338" s="14">
        <f t="shared" si="237"/>
        <v>-230</v>
      </c>
      <c r="I338" s="14">
        <f>I339</f>
        <v>920</v>
      </c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  <c r="AC338" s="103"/>
      <c r="AD338" s="103"/>
      <c r="AE338" s="103"/>
      <c r="AF338" s="103"/>
      <c r="AG338" s="103"/>
      <c r="AH338" s="103"/>
      <c r="AI338" s="103"/>
      <c r="AJ338" s="103"/>
      <c r="AK338" s="103"/>
      <c r="AL338" s="103"/>
      <c r="AM338" s="103"/>
      <c r="AN338" s="103"/>
      <c r="AO338" s="103"/>
      <c r="AP338" s="103"/>
      <c r="AQ338" s="103"/>
      <c r="AR338" s="103"/>
      <c r="AS338" s="103"/>
      <c r="AT338" s="103"/>
      <c r="AU338" s="103"/>
      <c r="AV338" s="103"/>
      <c r="AW338" s="103"/>
      <c r="AX338" s="103"/>
      <c r="AY338" s="103"/>
      <c r="AZ338" s="103"/>
      <c r="BA338" s="103"/>
      <c r="BB338" s="103"/>
      <c r="BC338" s="103"/>
      <c r="BD338" s="103"/>
    </row>
    <row r="339" spans="1:56">
      <c r="A339" s="75">
        <v>3</v>
      </c>
      <c r="B339" s="76"/>
      <c r="C339" s="77"/>
      <c r="D339" s="58" t="s">
        <v>52</v>
      </c>
      <c r="E339" s="6">
        <f>E340</f>
        <v>534.79</v>
      </c>
      <c r="F339" s="6">
        <f t="shared" si="238"/>
        <v>1401.5528568584512</v>
      </c>
      <c r="G339" s="6">
        <f t="shared" si="238"/>
        <v>1150</v>
      </c>
      <c r="H339" s="6">
        <f t="shared" si="237"/>
        <v>-230</v>
      </c>
      <c r="I339" s="6">
        <f t="shared" si="238"/>
        <v>920</v>
      </c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104"/>
      <c r="AC339" s="104"/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04"/>
      <c r="AN339" s="104"/>
      <c r="AO339" s="104"/>
      <c r="AP339" s="104"/>
      <c r="AQ339" s="104"/>
      <c r="AR339" s="104"/>
      <c r="AS339" s="104"/>
      <c r="AT339" s="104"/>
      <c r="AU339" s="104"/>
      <c r="AV339" s="104"/>
      <c r="AW339" s="104"/>
      <c r="AX339" s="104"/>
      <c r="AY339" s="104"/>
      <c r="AZ339" s="104"/>
      <c r="BA339" s="104"/>
      <c r="BB339" s="104"/>
      <c r="BC339" s="104"/>
      <c r="BD339" s="104"/>
    </row>
    <row r="340" spans="1:56" s="100" customFormat="1">
      <c r="A340" s="272">
        <v>32</v>
      </c>
      <c r="B340" s="273"/>
      <c r="C340" s="274"/>
      <c r="D340" s="236" t="s">
        <v>62</v>
      </c>
      <c r="E340" s="221">
        <f>E341+E345+E351+E349</f>
        <v>534.79</v>
      </c>
      <c r="F340" s="221">
        <f t="shared" ref="F340:G340" si="239">F341+F345+F351</f>
        <v>1401.5528568584512</v>
      </c>
      <c r="G340" s="221">
        <f t="shared" si="239"/>
        <v>1150</v>
      </c>
      <c r="H340" s="221">
        <f t="shared" si="237"/>
        <v>-230</v>
      </c>
      <c r="I340" s="221">
        <f>I341+I345+I349+I351</f>
        <v>920</v>
      </c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5"/>
      <c r="AP340" s="105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5"/>
      <c r="BB340" s="105"/>
      <c r="BC340" s="105"/>
      <c r="BD340" s="105"/>
    </row>
    <row r="341" spans="1:56" hidden="1">
      <c r="A341" s="35">
        <v>321</v>
      </c>
      <c r="B341" s="78"/>
      <c r="C341" s="79"/>
      <c r="D341" s="36" t="s">
        <v>63</v>
      </c>
      <c r="E341" s="10">
        <f>SUM(E342:E344)</f>
        <v>0</v>
      </c>
      <c r="F341" s="10">
        <f t="shared" ref="F341:G341" si="240">SUM(F342:F344)</f>
        <v>0</v>
      </c>
      <c r="G341" s="10">
        <f t="shared" si="240"/>
        <v>0</v>
      </c>
      <c r="H341" s="10">
        <f t="shared" si="237"/>
        <v>50</v>
      </c>
      <c r="I341" s="10">
        <f t="shared" ref="I341" si="241">SUM(I342:I344)</f>
        <v>50</v>
      </c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  <c r="AG341" s="106"/>
      <c r="AH341" s="106"/>
      <c r="AI341" s="106"/>
      <c r="AJ341" s="106"/>
      <c r="AK341" s="106"/>
      <c r="AL341" s="106"/>
      <c r="AM341" s="106"/>
      <c r="AN341" s="106"/>
      <c r="AO341" s="106"/>
      <c r="AP341" s="106"/>
      <c r="AQ341" s="106"/>
      <c r="AR341" s="106"/>
      <c r="AS341" s="106"/>
      <c r="AT341" s="106"/>
      <c r="AU341" s="106"/>
      <c r="AV341" s="106"/>
      <c r="AW341" s="106"/>
      <c r="AX341" s="106"/>
      <c r="AY341" s="106"/>
      <c r="AZ341" s="106"/>
      <c r="BA341" s="106"/>
      <c r="BB341" s="106"/>
      <c r="BC341" s="106"/>
      <c r="BD341" s="106"/>
    </row>
    <row r="342" spans="1:56" hidden="1">
      <c r="A342" s="80">
        <v>3211</v>
      </c>
      <c r="B342" s="81"/>
      <c r="C342" s="82"/>
      <c r="D342" s="37" t="s">
        <v>64</v>
      </c>
      <c r="E342" s="12">
        <v>0</v>
      </c>
      <c r="F342" s="12">
        <v>0</v>
      </c>
      <c r="G342" s="12">
        <v>0</v>
      </c>
      <c r="H342" s="12">
        <f t="shared" si="237"/>
        <v>50</v>
      </c>
      <c r="I342" s="12">
        <v>50</v>
      </c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  <c r="AC342" s="100"/>
      <c r="AD342" s="100"/>
      <c r="AE342" s="100"/>
      <c r="AF342" s="100"/>
      <c r="AG342" s="100"/>
      <c r="AH342" s="100"/>
      <c r="AI342" s="100"/>
      <c r="AJ342" s="100"/>
      <c r="AK342" s="100"/>
      <c r="AL342" s="100"/>
      <c r="AM342" s="100"/>
      <c r="AN342" s="100"/>
      <c r="AO342" s="100"/>
      <c r="AP342" s="100"/>
      <c r="AQ342" s="100"/>
      <c r="AR342" s="100"/>
      <c r="AS342" s="100"/>
      <c r="AT342" s="100"/>
      <c r="AU342" s="100"/>
      <c r="AV342" s="100"/>
      <c r="AW342" s="100"/>
      <c r="AX342" s="100"/>
      <c r="AY342" s="100"/>
      <c r="AZ342" s="100"/>
      <c r="BA342" s="100"/>
      <c r="BB342" s="100"/>
      <c r="BC342" s="100"/>
      <c r="BD342" s="100"/>
    </row>
    <row r="343" spans="1:56" hidden="1">
      <c r="A343" s="80">
        <v>3213</v>
      </c>
      <c r="B343" s="81"/>
      <c r="C343" s="82"/>
      <c r="D343" s="37" t="s">
        <v>66</v>
      </c>
      <c r="E343" s="12">
        <v>0</v>
      </c>
      <c r="F343" s="12">
        <v>0</v>
      </c>
      <c r="G343" s="12">
        <v>0</v>
      </c>
      <c r="H343" s="12">
        <f t="shared" si="237"/>
        <v>0</v>
      </c>
      <c r="I343" s="12">
        <v>0</v>
      </c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  <c r="AC343" s="100"/>
      <c r="AD343" s="100"/>
      <c r="AE343" s="100"/>
      <c r="AF343" s="100"/>
      <c r="AG343" s="100"/>
      <c r="AH343" s="100"/>
      <c r="AI343" s="100"/>
      <c r="AJ343" s="100"/>
      <c r="AK343" s="100"/>
      <c r="AL343" s="100"/>
      <c r="AM343" s="100"/>
      <c r="AN343" s="100"/>
      <c r="AO343" s="100"/>
      <c r="AP343" s="100"/>
      <c r="AQ343" s="100"/>
      <c r="AR343" s="100"/>
      <c r="AS343" s="100"/>
      <c r="AT343" s="100"/>
      <c r="AU343" s="100"/>
      <c r="AV343" s="100"/>
      <c r="AW343" s="100"/>
      <c r="AX343" s="100"/>
      <c r="AY343" s="100"/>
      <c r="AZ343" s="100"/>
      <c r="BA343" s="100"/>
      <c r="BB343" s="100"/>
      <c r="BC343" s="100"/>
      <c r="BD343" s="100"/>
    </row>
    <row r="344" spans="1:56" ht="25.5" hidden="1">
      <c r="A344" s="80">
        <v>3214</v>
      </c>
      <c r="B344" s="81"/>
      <c r="C344" s="82"/>
      <c r="D344" s="37" t="s">
        <v>67</v>
      </c>
      <c r="E344" s="12">
        <v>0</v>
      </c>
      <c r="F344" s="12">
        <v>0</v>
      </c>
      <c r="G344" s="12">
        <v>0</v>
      </c>
      <c r="H344" s="12">
        <f t="shared" si="237"/>
        <v>0</v>
      </c>
      <c r="I344" s="12">
        <v>0</v>
      </c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  <c r="AC344" s="100"/>
      <c r="AD344" s="100"/>
      <c r="AE344" s="100"/>
      <c r="AF344" s="100"/>
      <c r="AG344" s="100"/>
      <c r="AH344" s="100"/>
      <c r="AI344" s="100"/>
      <c r="AJ344" s="100"/>
      <c r="AK344" s="100"/>
      <c r="AL344" s="100"/>
      <c r="AM344" s="100"/>
      <c r="AN344" s="100"/>
      <c r="AO344" s="100"/>
      <c r="AP344" s="100"/>
      <c r="AQ344" s="100"/>
      <c r="AR344" s="100"/>
      <c r="AS344" s="100"/>
      <c r="AT344" s="100"/>
      <c r="AU344" s="100"/>
      <c r="AV344" s="100"/>
      <c r="AW344" s="100"/>
      <c r="AX344" s="100"/>
      <c r="AY344" s="100"/>
      <c r="AZ344" s="100"/>
      <c r="BA344" s="100"/>
      <c r="BB344" s="100"/>
      <c r="BC344" s="100"/>
      <c r="BD344" s="100"/>
    </row>
    <row r="345" spans="1:56" hidden="1">
      <c r="A345" s="35">
        <v>322</v>
      </c>
      <c r="B345" s="78"/>
      <c r="C345" s="79"/>
      <c r="D345" s="36" t="s">
        <v>68</v>
      </c>
      <c r="E345" s="10">
        <f>SUM(E346:E350)</f>
        <v>0</v>
      </c>
      <c r="F345" s="10">
        <f t="shared" ref="F345:G345" si="242">SUM(F346:F350)</f>
        <v>0</v>
      </c>
      <c r="G345" s="10">
        <f t="shared" si="242"/>
        <v>0</v>
      </c>
      <c r="H345" s="10">
        <f t="shared" si="237"/>
        <v>0</v>
      </c>
      <c r="I345" s="10">
        <f>SUM(I346:I348)</f>
        <v>0</v>
      </c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06"/>
      <c r="AH345" s="106"/>
      <c r="AI345" s="106"/>
      <c r="AJ345" s="106"/>
      <c r="AK345" s="106"/>
      <c r="AL345" s="106"/>
      <c r="AM345" s="106"/>
      <c r="AN345" s="106"/>
      <c r="AO345" s="106"/>
      <c r="AP345" s="106"/>
      <c r="AQ345" s="106"/>
      <c r="AR345" s="106"/>
      <c r="AS345" s="106"/>
      <c r="AT345" s="106"/>
      <c r="AU345" s="106"/>
      <c r="AV345" s="106"/>
      <c r="AW345" s="106"/>
      <c r="AX345" s="106"/>
      <c r="AY345" s="106"/>
      <c r="AZ345" s="106"/>
      <c r="BA345" s="106"/>
      <c r="BB345" s="106"/>
      <c r="BC345" s="106"/>
      <c r="BD345" s="106"/>
    </row>
    <row r="346" spans="1:56" hidden="1">
      <c r="A346" s="80">
        <v>3221</v>
      </c>
      <c r="B346" s="81"/>
      <c r="C346" s="82"/>
      <c r="D346" s="37" t="s">
        <v>91</v>
      </c>
      <c r="E346" s="12">
        <v>0</v>
      </c>
      <c r="F346" s="12">
        <v>0</v>
      </c>
      <c r="G346" s="12">
        <v>0</v>
      </c>
      <c r="H346" s="12">
        <f t="shared" si="237"/>
        <v>0</v>
      </c>
      <c r="I346" s="12">
        <v>0</v>
      </c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  <c r="AC346" s="100"/>
      <c r="AD346" s="100"/>
      <c r="AE346" s="100"/>
      <c r="AF346" s="100"/>
      <c r="AG346" s="100"/>
      <c r="AH346" s="100"/>
      <c r="AI346" s="100"/>
      <c r="AJ346" s="100"/>
      <c r="AK346" s="100"/>
      <c r="AL346" s="100"/>
      <c r="AM346" s="100"/>
      <c r="AN346" s="100"/>
      <c r="AO346" s="100"/>
      <c r="AP346" s="100"/>
      <c r="AQ346" s="100"/>
      <c r="AR346" s="100"/>
      <c r="AS346" s="100"/>
      <c r="AT346" s="100"/>
      <c r="AU346" s="100"/>
      <c r="AV346" s="100"/>
      <c r="AW346" s="100"/>
      <c r="AX346" s="100"/>
      <c r="AY346" s="100"/>
      <c r="AZ346" s="100"/>
      <c r="BA346" s="100"/>
      <c r="BB346" s="100"/>
      <c r="BC346" s="100"/>
      <c r="BD346" s="100"/>
    </row>
    <row r="347" spans="1:56" hidden="1">
      <c r="A347" s="80">
        <v>3222</v>
      </c>
      <c r="B347" s="81"/>
      <c r="C347" s="82"/>
      <c r="D347" s="37" t="s">
        <v>70</v>
      </c>
      <c r="E347" s="12">
        <v>0</v>
      </c>
      <c r="F347" s="12">
        <v>0</v>
      </c>
      <c r="G347" s="12">
        <v>0</v>
      </c>
      <c r="H347" s="12">
        <f t="shared" si="237"/>
        <v>0</v>
      </c>
      <c r="I347" s="12">
        <v>0</v>
      </c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  <c r="AC347" s="100"/>
      <c r="AD347" s="100"/>
      <c r="AE347" s="100"/>
      <c r="AF347" s="100"/>
      <c r="AG347" s="100"/>
      <c r="AH347" s="100"/>
      <c r="AI347" s="100"/>
      <c r="AJ347" s="100"/>
      <c r="AK347" s="100"/>
      <c r="AL347" s="100"/>
      <c r="AM347" s="100"/>
      <c r="AN347" s="100"/>
      <c r="AO347" s="100"/>
      <c r="AP347" s="100"/>
      <c r="AQ347" s="100"/>
      <c r="AR347" s="100"/>
      <c r="AS347" s="100"/>
      <c r="AT347" s="100"/>
      <c r="AU347" s="100"/>
      <c r="AV347" s="100"/>
      <c r="AW347" s="100"/>
      <c r="AX347" s="100"/>
      <c r="AY347" s="100"/>
      <c r="AZ347" s="100"/>
      <c r="BA347" s="100"/>
      <c r="BB347" s="100"/>
      <c r="BC347" s="100"/>
      <c r="BD347" s="100"/>
    </row>
    <row r="348" spans="1:56" hidden="1">
      <c r="A348" s="80">
        <v>3225</v>
      </c>
      <c r="B348" s="81"/>
      <c r="C348" s="82"/>
      <c r="D348" s="37" t="s">
        <v>92</v>
      </c>
      <c r="E348" s="12">
        <v>0</v>
      </c>
      <c r="F348" s="12">
        <v>0</v>
      </c>
      <c r="G348" s="12">
        <v>0</v>
      </c>
      <c r="H348" s="12">
        <f t="shared" si="237"/>
        <v>0</v>
      </c>
      <c r="I348" s="12">
        <v>0</v>
      </c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  <c r="AC348" s="100"/>
      <c r="AD348" s="100"/>
      <c r="AE348" s="100"/>
      <c r="AF348" s="100"/>
      <c r="AG348" s="100"/>
      <c r="AH348" s="100"/>
      <c r="AI348" s="100"/>
      <c r="AJ348" s="100"/>
      <c r="AK348" s="100"/>
      <c r="AL348" s="100"/>
      <c r="AM348" s="100"/>
      <c r="AN348" s="100"/>
      <c r="AO348" s="100"/>
      <c r="AP348" s="100"/>
      <c r="AQ348" s="100"/>
      <c r="AR348" s="100"/>
      <c r="AS348" s="100"/>
      <c r="AT348" s="100"/>
      <c r="AU348" s="100"/>
      <c r="AV348" s="100"/>
      <c r="AW348" s="100"/>
      <c r="AX348" s="100"/>
      <c r="AY348" s="100"/>
      <c r="AZ348" s="100"/>
      <c r="BA348" s="100"/>
      <c r="BB348" s="100"/>
      <c r="BC348" s="100"/>
      <c r="BD348" s="100"/>
    </row>
    <row r="349" spans="1:56" hidden="1">
      <c r="A349" s="35">
        <v>323</v>
      </c>
      <c r="B349" s="78"/>
      <c r="C349" s="79"/>
      <c r="D349" s="36" t="s">
        <v>75</v>
      </c>
      <c r="E349" s="10">
        <f>E350</f>
        <v>0</v>
      </c>
      <c r="F349" s="10">
        <f t="shared" ref="F349" si="243">F350</f>
        <v>0</v>
      </c>
      <c r="G349" s="10">
        <f>G350</f>
        <v>0</v>
      </c>
      <c r="H349" s="10">
        <f t="shared" si="237"/>
        <v>500</v>
      </c>
      <c r="I349" s="10">
        <f>I350</f>
        <v>500</v>
      </c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  <c r="AA349" s="106"/>
      <c r="AB349" s="106"/>
      <c r="AC349" s="106"/>
      <c r="AD349" s="106"/>
      <c r="AE349" s="106"/>
      <c r="AF349" s="106"/>
      <c r="AG349" s="106"/>
      <c r="AH349" s="106"/>
      <c r="AI349" s="106"/>
      <c r="AJ349" s="106"/>
      <c r="AK349" s="106"/>
      <c r="AL349" s="106"/>
      <c r="AM349" s="106"/>
      <c r="AN349" s="106"/>
      <c r="AO349" s="106"/>
      <c r="AP349" s="106"/>
      <c r="AQ349" s="106"/>
      <c r="AR349" s="106"/>
      <c r="AS349" s="106"/>
      <c r="AT349" s="106"/>
      <c r="AU349" s="106"/>
      <c r="AV349" s="106"/>
      <c r="AW349" s="106"/>
      <c r="AX349" s="106"/>
      <c r="AY349" s="106"/>
      <c r="AZ349" s="106"/>
      <c r="BA349" s="106"/>
      <c r="BB349" s="106"/>
      <c r="BC349" s="106"/>
      <c r="BD349" s="106"/>
    </row>
    <row r="350" spans="1:56" hidden="1">
      <c r="A350" s="80">
        <v>3237</v>
      </c>
      <c r="B350" s="81"/>
      <c r="C350" s="82"/>
      <c r="D350" s="37" t="s">
        <v>82</v>
      </c>
      <c r="E350" s="12">
        <v>0</v>
      </c>
      <c r="F350" s="12">
        <v>0</v>
      </c>
      <c r="G350" s="12">
        <v>0</v>
      </c>
      <c r="H350" s="12">
        <f t="shared" si="237"/>
        <v>500</v>
      </c>
      <c r="I350" s="12">
        <v>500</v>
      </c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  <c r="AC350" s="100"/>
      <c r="AD350" s="100"/>
      <c r="AE350" s="100"/>
      <c r="AF350" s="100"/>
      <c r="AG350" s="100"/>
      <c r="AH350" s="100"/>
      <c r="AI350" s="100"/>
      <c r="AJ350" s="100"/>
      <c r="AK350" s="100"/>
      <c r="AL350" s="100"/>
      <c r="AM350" s="100"/>
      <c r="AN350" s="100"/>
      <c r="AO350" s="100"/>
      <c r="AP350" s="100"/>
      <c r="AQ350" s="100"/>
      <c r="AR350" s="100"/>
      <c r="AS350" s="100"/>
      <c r="AT350" s="100"/>
      <c r="AU350" s="100"/>
      <c r="AV350" s="100"/>
      <c r="AW350" s="100"/>
      <c r="AX350" s="100"/>
      <c r="AY350" s="100"/>
      <c r="AZ350" s="100"/>
      <c r="BA350" s="100"/>
      <c r="BB350" s="100"/>
      <c r="BC350" s="100"/>
      <c r="BD350" s="100"/>
    </row>
    <row r="351" spans="1:56" ht="25.5" hidden="1">
      <c r="A351" s="35">
        <v>329</v>
      </c>
      <c r="B351" s="78"/>
      <c r="C351" s="79"/>
      <c r="D351" s="36" t="s">
        <v>192</v>
      </c>
      <c r="E351" s="10">
        <f>SUM(E352:E353)</f>
        <v>534.79</v>
      </c>
      <c r="F351" s="10">
        <f t="shared" ref="F351:G351" si="244">SUM(F352:F353)</f>
        <v>1401.5528568584512</v>
      </c>
      <c r="G351" s="10">
        <f t="shared" si="244"/>
        <v>1150</v>
      </c>
      <c r="H351" s="10">
        <f t="shared" si="237"/>
        <v>-780</v>
      </c>
      <c r="I351" s="10">
        <f t="shared" ref="I351" si="245">SUM(I352:I353)</f>
        <v>370</v>
      </c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  <c r="AG351" s="106"/>
      <c r="AH351" s="106"/>
      <c r="AI351" s="106"/>
      <c r="AJ351" s="106"/>
      <c r="AK351" s="106"/>
      <c r="AL351" s="106"/>
      <c r="AM351" s="106"/>
      <c r="AN351" s="106"/>
      <c r="AO351" s="106"/>
      <c r="AP351" s="106"/>
      <c r="AQ351" s="106"/>
      <c r="AR351" s="106"/>
      <c r="AS351" s="106"/>
      <c r="AT351" s="106"/>
      <c r="AU351" s="106"/>
      <c r="AV351" s="106"/>
      <c r="AW351" s="106"/>
      <c r="AX351" s="106"/>
      <c r="AY351" s="106"/>
      <c r="AZ351" s="106"/>
      <c r="BA351" s="106"/>
      <c r="BB351" s="106"/>
      <c r="BC351" s="106"/>
      <c r="BD351" s="106"/>
    </row>
    <row r="352" spans="1:56" hidden="1">
      <c r="A352" s="80">
        <v>3293</v>
      </c>
      <c r="B352" s="81"/>
      <c r="C352" s="82"/>
      <c r="D352" s="37" t="s">
        <v>88</v>
      </c>
      <c r="E352" s="12">
        <v>0</v>
      </c>
      <c r="F352" s="12">
        <v>0</v>
      </c>
      <c r="G352" s="12">
        <v>0</v>
      </c>
      <c r="H352" s="12">
        <f t="shared" si="237"/>
        <v>0</v>
      </c>
      <c r="I352" s="12">
        <v>0</v>
      </c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  <c r="AC352" s="100"/>
      <c r="AD352" s="100"/>
      <c r="AE352" s="100"/>
      <c r="AF352" s="100"/>
      <c r="AG352" s="100"/>
      <c r="AH352" s="100"/>
      <c r="AI352" s="100"/>
      <c r="AJ352" s="100"/>
      <c r="AK352" s="100"/>
      <c r="AL352" s="100"/>
      <c r="AM352" s="100"/>
      <c r="AN352" s="100"/>
      <c r="AO352" s="100"/>
      <c r="AP352" s="100"/>
      <c r="AQ352" s="100"/>
      <c r="AR352" s="100"/>
      <c r="AS352" s="100"/>
      <c r="AT352" s="100"/>
      <c r="AU352" s="100"/>
      <c r="AV352" s="100"/>
      <c r="AW352" s="100"/>
      <c r="AX352" s="100"/>
      <c r="AY352" s="100"/>
      <c r="AZ352" s="100"/>
      <c r="BA352" s="100"/>
      <c r="BB352" s="100"/>
      <c r="BC352" s="100"/>
      <c r="BD352" s="100"/>
    </row>
    <row r="353" spans="1:56" ht="25.5" hidden="1">
      <c r="A353" s="80">
        <v>3299</v>
      </c>
      <c r="B353" s="81"/>
      <c r="C353" s="82"/>
      <c r="D353" s="37" t="s">
        <v>85</v>
      </c>
      <c r="E353" s="12">
        <v>534.79</v>
      </c>
      <c r="F353" s="12">
        <v>1401.5528568584512</v>
      </c>
      <c r="G353" s="12">
        <v>1150</v>
      </c>
      <c r="H353" s="12">
        <f t="shared" si="237"/>
        <v>-780</v>
      </c>
      <c r="I353" s="12">
        <v>370</v>
      </c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  <c r="AC353" s="100"/>
      <c r="AD353" s="100"/>
      <c r="AE353" s="100"/>
      <c r="AF353" s="100"/>
      <c r="AG353" s="100"/>
      <c r="AH353" s="100"/>
      <c r="AI353" s="100"/>
      <c r="AJ353" s="100"/>
      <c r="AK353" s="100"/>
      <c r="AL353" s="100"/>
      <c r="AM353" s="100"/>
      <c r="AN353" s="100"/>
      <c r="AO353" s="100"/>
      <c r="AP353" s="100"/>
      <c r="AQ353" s="100"/>
      <c r="AR353" s="100"/>
      <c r="AS353" s="100"/>
      <c r="AT353" s="100"/>
      <c r="AU353" s="100"/>
      <c r="AV353" s="100"/>
      <c r="AW353" s="100"/>
      <c r="AX353" s="100"/>
      <c r="AY353" s="100"/>
      <c r="AZ353" s="100"/>
      <c r="BA353" s="100"/>
      <c r="BB353" s="100"/>
      <c r="BC353" s="100"/>
      <c r="BD353" s="100"/>
    </row>
    <row r="354" spans="1:56">
      <c r="A354" s="318" t="s">
        <v>193</v>
      </c>
      <c r="B354" s="318"/>
      <c r="C354" s="318"/>
      <c r="D354" s="73" t="s">
        <v>156</v>
      </c>
      <c r="E354" s="74">
        <f>E356+E367</f>
        <v>3398.69</v>
      </c>
      <c r="F354" s="74">
        <f t="shared" ref="F354:G354" si="246">F356+F367</f>
        <v>3251.7088061583381</v>
      </c>
      <c r="G354" s="74">
        <f t="shared" si="246"/>
        <v>300</v>
      </c>
      <c r="H354" s="74">
        <f t="shared" si="237"/>
        <v>0</v>
      </c>
      <c r="I354" s="74">
        <f t="shared" ref="I354" si="247">I356+I367</f>
        <v>300</v>
      </c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  <c r="AA354" s="108"/>
      <c r="AB354" s="108"/>
      <c r="AC354" s="108"/>
      <c r="AD354" s="108"/>
      <c r="AE354" s="108"/>
      <c r="AF354" s="108"/>
      <c r="AG354" s="108"/>
      <c r="AH354" s="108"/>
      <c r="AI354" s="108"/>
      <c r="AJ354" s="108"/>
      <c r="AK354" s="108"/>
      <c r="AL354" s="108"/>
      <c r="AM354" s="108"/>
      <c r="AN354" s="108"/>
      <c r="AO354" s="108"/>
      <c r="AP354" s="108"/>
      <c r="AQ354" s="108"/>
      <c r="AR354" s="108"/>
      <c r="AS354" s="108"/>
      <c r="AT354" s="108"/>
      <c r="AU354" s="108"/>
      <c r="AV354" s="108"/>
      <c r="AW354" s="108"/>
      <c r="AX354" s="108"/>
      <c r="AY354" s="108"/>
      <c r="AZ354" s="108"/>
      <c r="BA354" s="108"/>
      <c r="BB354" s="108"/>
      <c r="BC354" s="108"/>
      <c r="BD354" s="108"/>
    </row>
    <row r="355" spans="1:56" ht="15" customHeight="1">
      <c r="A355" s="319" t="s">
        <v>185</v>
      </c>
      <c r="B355" s="319"/>
      <c r="C355" s="319"/>
      <c r="D355" s="57" t="s">
        <v>31</v>
      </c>
      <c r="E355" s="14">
        <f>E356</f>
        <v>525.12</v>
      </c>
      <c r="F355" s="14">
        <f t="shared" ref="F355:I356" si="248">F356</f>
        <v>398.16842524387812</v>
      </c>
      <c r="G355" s="14">
        <f t="shared" si="248"/>
        <v>300</v>
      </c>
      <c r="H355" s="14">
        <f t="shared" si="237"/>
        <v>0</v>
      </c>
      <c r="I355" s="14">
        <f t="shared" si="248"/>
        <v>300</v>
      </c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  <c r="AC355" s="103"/>
      <c r="AD355" s="103"/>
      <c r="AE355" s="103"/>
      <c r="AF355" s="103"/>
      <c r="AG355" s="103"/>
      <c r="AH355" s="103"/>
      <c r="AI355" s="103"/>
      <c r="AJ355" s="103"/>
      <c r="AK355" s="103"/>
      <c r="AL355" s="103"/>
      <c r="AM355" s="103"/>
      <c r="AN355" s="103"/>
      <c r="AO355" s="103"/>
      <c r="AP355" s="103"/>
      <c r="AQ355" s="103"/>
      <c r="AR355" s="103"/>
      <c r="AS355" s="103"/>
      <c r="AT355" s="103"/>
      <c r="AU355" s="103"/>
      <c r="AV355" s="103"/>
      <c r="AW355" s="103"/>
      <c r="AX355" s="103"/>
      <c r="AY355" s="103"/>
      <c r="AZ355" s="103"/>
      <c r="BA355" s="103"/>
      <c r="BB355" s="103"/>
      <c r="BC355" s="103"/>
      <c r="BD355" s="103"/>
    </row>
    <row r="356" spans="1:56">
      <c r="A356" s="75">
        <v>3</v>
      </c>
      <c r="B356" s="76"/>
      <c r="C356" s="77"/>
      <c r="D356" s="68" t="s">
        <v>52</v>
      </c>
      <c r="E356" s="6">
        <f>E357</f>
        <v>525.12</v>
      </c>
      <c r="F356" s="6">
        <f t="shared" si="248"/>
        <v>398.16842524387812</v>
      </c>
      <c r="G356" s="6">
        <f t="shared" si="248"/>
        <v>300</v>
      </c>
      <c r="H356" s="6">
        <f t="shared" si="237"/>
        <v>0</v>
      </c>
      <c r="I356" s="6">
        <f t="shared" si="248"/>
        <v>300</v>
      </c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  <c r="AN356" s="104"/>
      <c r="AO356" s="104"/>
      <c r="AP356" s="104"/>
      <c r="AQ356" s="104"/>
      <c r="AR356" s="104"/>
      <c r="AS356" s="104"/>
      <c r="AT356" s="104"/>
      <c r="AU356" s="104"/>
      <c r="AV356" s="104"/>
      <c r="AW356" s="104"/>
      <c r="AX356" s="104"/>
      <c r="AY356" s="104"/>
      <c r="AZ356" s="104"/>
      <c r="BA356" s="104"/>
      <c r="BB356" s="104"/>
      <c r="BC356" s="104"/>
      <c r="BD356" s="104"/>
    </row>
    <row r="357" spans="1:56" s="100" customFormat="1">
      <c r="A357" s="272">
        <v>32</v>
      </c>
      <c r="B357" s="273"/>
      <c r="C357" s="274"/>
      <c r="D357" s="271" t="s">
        <v>62</v>
      </c>
      <c r="E357" s="221">
        <f>E358+E363+E361</f>
        <v>525.12</v>
      </c>
      <c r="F357" s="221">
        <f t="shared" ref="F357:G357" si="249">F358+F363+F361</f>
        <v>398.16842524387812</v>
      </c>
      <c r="G357" s="221">
        <f t="shared" si="249"/>
        <v>300</v>
      </c>
      <c r="H357" s="221">
        <f t="shared" si="237"/>
        <v>0</v>
      </c>
      <c r="I357" s="221">
        <f t="shared" ref="I357" si="250">I358+I363+I361</f>
        <v>300</v>
      </c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5"/>
      <c r="AP357" s="105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5"/>
      <c r="BB357" s="105"/>
      <c r="BC357" s="105"/>
      <c r="BD357" s="105"/>
    </row>
    <row r="358" spans="1:56" hidden="1">
      <c r="A358" s="35">
        <v>321</v>
      </c>
      <c r="B358" s="78"/>
      <c r="C358" s="79"/>
      <c r="D358" s="27" t="s">
        <v>63</v>
      </c>
      <c r="E358" s="10">
        <f>SUM(E359:E360)</f>
        <v>0</v>
      </c>
      <c r="F358" s="10">
        <f t="shared" ref="F358:G358" si="251">SUM(F359:F362)</f>
        <v>0</v>
      </c>
      <c r="G358" s="10">
        <f t="shared" si="251"/>
        <v>0</v>
      </c>
      <c r="H358" s="10">
        <f t="shared" si="237"/>
        <v>0</v>
      </c>
      <c r="I358" s="10">
        <f t="shared" ref="I358" si="252">SUM(I359:I362)</f>
        <v>0</v>
      </c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  <c r="AH358" s="106"/>
      <c r="AI358" s="106"/>
      <c r="AJ358" s="106"/>
      <c r="AK358" s="106"/>
      <c r="AL358" s="106"/>
      <c r="AM358" s="106"/>
      <c r="AN358" s="106"/>
      <c r="AO358" s="106"/>
      <c r="AP358" s="106"/>
      <c r="AQ358" s="106"/>
      <c r="AR358" s="106"/>
      <c r="AS358" s="106"/>
      <c r="AT358" s="106"/>
      <c r="AU358" s="106"/>
      <c r="AV358" s="106"/>
      <c r="AW358" s="106"/>
      <c r="AX358" s="106"/>
      <c r="AY358" s="106"/>
      <c r="AZ358" s="106"/>
      <c r="BA358" s="106"/>
      <c r="BB358" s="106"/>
      <c r="BC358" s="106"/>
      <c r="BD358" s="106"/>
    </row>
    <row r="359" spans="1:56" hidden="1">
      <c r="A359" s="80">
        <v>3211</v>
      </c>
      <c r="B359" s="81"/>
      <c r="C359" s="82"/>
      <c r="D359" s="28" t="s">
        <v>64</v>
      </c>
      <c r="E359" s="12">
        <v>0</v>
      </c>
      <c r="F359" s="12">
        <v>0</v>
      </c>
      <c r="G359" s="12">
        <v>0</v>
      </c>
      <c r="H359" s="12">
        <f t="shared" si="237"/>
        <v>0</v>
      </c>
      <c r="I359" s="12">
        <v>0</v>
      </c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100"/>
      <c r="AC359" s="100"/>
      <c r="AD359" s="100"/>
      <c r="AE359" s="100"/>
      <c r="AF359" s="100"/>
      <c r="AG359" s="100"/>
      <c r="AH359" s="100"/>
      <c r="AI359" s="100"/>
      <c r="AJ359" s="100"/>
      <c r="AK359" s="100"/>
      <c r="AL359" s="100"/>
      <c r="AM359" s="100"/>
      <c r="AN359" s="100"/>
      <c r="AO359" s="100"/>
      <c r="AP359" s="100"/>
      <c r="AQ359" s="100"/>
      <c r="AR359" s="100"/>
      <c r="AS359" s="100"/>
      <c r="AT359" s="100"/>
      <c r="AU359" s="100"/>
      <c r="AV359" s="100"/>
      <c r="AW359" s="100"/>
      <c r="AX359" s="100"/>
      <c r="AY359" s="100"/>
      <c r="AZ359" s="100"/>
      <c r="BA359" s="100"/>
      <c r="BB359" s="100"/>
      <c r="BC359" s="100"/>
      <c r="BD359" s="100"/>
    </row>
    <row r="360" spans="1:56" ht="26.25" hidden="1">
      <c r="A360" s="80">
        <v>3214</v>
      </c>
      <c r="B360" s="81"/>
      <c r="C360" s="82"/>
      <c r="D360" s="28" t="s">
        <v>67</v>
      </c>
      <c r="E360" s="12">
        <v>0</v>
      </c>
      <c r="F360" s="12">
        <v>0</v>
      </c>
      <c r="G360" s="12">
        <v>0</v>
      </c>
      <c r="H360" s="12">
        <f t="shared" si="237"/>
        <v>0</v>
      </c>
      <c r="I360" s="12">
        <v>0</v>
      </c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  <c r="AC360" s="100"/>
      <c r="AD360" s="100"/>
      <c r="AE360" s="100"/>
      <c r="AF360" s="100"/>
      <c r="AG360" s="100"/>
      <c r="AH360" s="100"/>
      <c r="AI360" s="100"/>
      <c r="AJ360" s="100"/>
      <c r="AK360" s="100"/>
      <c r="AL360" s="100"/>
      <c r="AM360" s="100"/>
      <c r="AN360" s="100"/>
      <c r="AO360" s="100"/>
      <c r="AP360" s="100"/>
      <c r="AQ360" s="100"/>
      <c r="AR360" s="100"/>
      <c r="AS360" s="100"/>
      <c r="AT360" s="100"/>
      <c r="AU360" s="100"/>
      <c r="AV360" s="100"/>
      <c r="AW360" s="100"/>
      <c r="AX360" s="100"/>
      <c r="AY360" s="100"/>
      <c r="AZ360" s="100"/>
      <c r="BA360" s="100"/>
      <c r="BB360" s="100"/>
      <c r="BC360" s="100"/>
      <c r="BD360" s="100"/>
    </row>
    <row r="361" spans="1:56" hidden="1">
      <c r="A361" s="35">
        <v>323</v>
      </c>
      <c r="B361" s="78"/>
      <c r="C361" s="79"/>
      <c r="D361" s="27" t="s">
        <v>75</v>
      </c>
      <c r="E361" s="10">
        <f>E362</f>
        <v>185.81</v>
      </c>
      <c r="F361" s="10">
        <f t="shared" ref="F361:I361" si="253">F362</f>
        <v>0</v>
      </c>
      <c r="G361" s="10">
        <f t="shared" si="253"/>
        <v>0</v>
      </c>
      <c r="H361" s="10">
        <f t="shared" si="237"/>
        <v>0</v>
      </c>
      <c r="I361" s="10">
        <f t="shared" si="253"/>
        <v>0</v>
      </c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  <c r="AH361" s="106"/>
      <c r="AI361" s="106"/>
      <c r="AJ361" s="106"/>
      <c r="AK361" s="106"/>
      <c r="AL361" s="106"/>
      <c r="AM361" s="106"/>
      <c r="AN361" s="106"/>
      <c r="AO361" s="106"/>
      <c r="AP361" s="106"/>
      <c r="AQ361" s="106"/>
      <c r="AR361" s="106"/>
      <c r="AS361" s="106"/>
      <c r="AT361" s="106"/>
      <c r="AU361" s="106"/>
      <c r="AV361" s="106"/>
      <c r="AW361" s="106"/>
      <c r="AX361" s="106"/>
      <c r="AY361" s="106"/>
      <c r="AZ361" s="106"/>
      <c r="BA361" s="106"/>
      <c r="BB361" s="106"/>
      <c r="BC361" s="106"/>
      <c r="BD361" s="106"/>
    </row>
    <row r="362" spans="1:56" hidden="1">
      <c r="A362" s="80">
        <v>3231</v>
      </c>
      <c r="B362" s="81"/>
      <c r="C362" s="82"/>
      <c r="D362" s="28" t="s">
        <v>76</v>
      </c>
      <c r="E362" s="12">
        <v>185.81</v>
      </c>
      <c r="F362" s="12">
        <v>0</v>
      </c>
      <c r="G362" s="12">
        <v>0</v>
      </c>
      <c r="H362" s="12">
        <f t="shared" si="237"/>
        <v>0</v>
      </c>
      <c r="I362" s="12">
        <v>0</v>
      </c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100"/>
      <c r="AC362" s="100"/>
      <c r="AD362" s="100"/>
      <c r="AE362" s="100"/>
      <c r="AF362" s="100"/>
      <c r="AG362" s="100"/>
      <c r="AH362" s="100"/>
      <c r="AI362" s="100"/>
      <c r="AJ362" s="100"/>
      <c r="AK362" s="100"/>
      <c r="AL362" s="100"/>
      <c r="AM362" s="100"/>
      <c r="AN362" s="100"/>
      <c r="AO362" s="100"/>
      <c r="AP362" s="100"/>
      <c r="AQ362" s="100"/>
      <c r="AR362" s="100"/>
      <c r="AS362" s="100"/>
      <c r="AT362" s="100"/>
      <c r="AU362" s="100"/>
      <c r="AV362" s="100"/>
      <c r="AW362" s="100"/>
      <c r="AX362" s="100"/>
      <c r="AY362" s="100"/>
      <c r="AZ362" s="100"/>
      <c r="BA362" s="100"/>
      <c r="BB362" s="100"/>
      <c r="BC362" s="100"/>
      <c r="BD362" s="100"/>
    </row>
    <row r="363" spans="1:56" ht="26.25" hidden="1">
      <c r="A363" s="35">
        <v>329</v>
      </c>
      <c r="B363" s="78"/>
      <c r="C363" s="79"/>
      <c r="D363" s="27" t="s">
        <v>192</v>
      </c>
      <c r="E363" s="10">
        <f>SUM(E364:E365)</f>
        <v>339.31</v>
      </c>
      <c r="F363" s="10">
        <f t="shared" ref="F363:G363" si="254">SUM(F364:F365)</f>
        <v>398.16842524387812</v>
      </c>
      <c r="G363" s="10">
        <f t="shared" si="254"/>
        <v>300</v>
      </c>
      <c r="H363" s="10">
        <f t="shared" si="237"/>
        <v>0</v>
      </c>
      <c r="I363" s="10">
        <f t="shared" ref="I363" si="255">SUM(I364:I365)</f>
        <v>300</v>
      </c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  <c r="AH363" s="106"/>
      <c r="AI363" s="106"/>
      <c r="AJ363" s="106"/>
      <c r="AK363" s="106"/>
      <c r="AL363" s="106"/>
      <c r="AM363" s="106"/>
      <c r="AN363" s="106"/>
      <c r="AO363" s="106"/>
      <c r="AP363" s="106"/>
      <c r="AQ363" s="106"/>
      <c r="AR363" s="106"/>
      <c r="AS363" s="106"/>
      <c r="AT363" s="106"/>
      <c r="AU363" s="106"/>
      <c r="AV363" s="106"/>
      <c r="AW363" s="106"/>
      <c r="AX363" s="106"/>
      <c r="AY363" s="106"/>
      <c r="AZ363" s="106"/>
      <c r="BA363" s="106"/>
      <c r="BB363" s="106"/>
      <c r="BC363" s="106"/>
      <c r="BD363" s="106"/>
    </row>
    <row r="364" spans="1:56" ht="25.5" hidden="1">
      <c r="A364" s="80">
        <v>3291</v>
      </c>
      <c r="B364" s="81"/>
      <c r="C364" s="82"/>
      <c r="D364" s="34" t="s">
        <v>98</v>
      </c>
      <c r="E364" s="12">
        <v>0</v>
      </c>
      <c r="F364" s="12">
        <v>0</v>
      </c>
      <c r="G364" s="12">
        <v>0</v>
      </c>
      <c r="H364" s="12">
        <f t="shared" si="237"/>
        <v>0</v>
      </c>
      <c r="I364" s="12">
        <v>0</v>
      </c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  <c r="AB364" s="100"/>
      <c r="AC364" s="100"/>
      <c r="AD364" s="100"/>
      <c r="AE364" s="100"/>
      <c r="AF364" s="100"/>
      <c r="AG364" s="100"/>
      <c r="AH364" s="100"/>
      <c r="AI364" s="100"/>
      <c r="AJ364" s="100"/>
      <c r="AK364" s="100"/>
      <c r="AL364" s="100"/>
      <c r="AM364" s="100"/>
      <c r="AN364" s="100"/>
      <c r="AO364" s="100"/>
      <c r="AP364" s="100"/>
      <c r="AQ364" s="100"/>
      <c r="AR364" s="100"/>
      <c r="AS364" s="100"/>
      <c r="AT364" s="100"/>
      <c r="AU364" s="100"/>
      <c r="AV364" s="100"/>
      <c r="AW364" s="100"/>
      <c r="AX364" s="100"/>
      <c r="AY364" s="100"/>
      <c r="AZ364" s="100"/>
      <c r="BA364" s="100"/>
      <c r="BB364" s="100"/>
      <c r="BC364" s="100"/>
      <c r="BD364" s="100"/>
    </row>
    <row r="365" spans="1:56" ht="26.25" hidden="1">
      <c r="A365" s="80">
        <v>3299</v>
      </c>
      <c r="B365" s="81"/>
      <c r="C365" s="82"/>
      <c r="D365" s="28" t="s">
        <v>85</v>
      </c>
      <c r="E365" s="12">
        <v>339.31</v>
      </c>
      <c r="F365" s="12">
        <v>398.16842524387812</v>
      </c>
      <c r="G365" s="12">
        <v>300</v>
      </c>
      <c r="H365" s="12">
        <f t="shared" si="237"/>
        <v>0</v>
      </c>
      <c r="I365" s="12">
        <v>300</v>
      </c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100"/>
      <c r="AC365" s="100"/>
      <c r="AD365" s="100"/>
      <c r="AE365" s="100"/>
      <c r="AF365" s="100"/>
      <c r="AG365" s="100"/>
      <c r="AH365" s="100"/>
      <c r="AI365" s="100"/>
      <c r="AJ365" s="100"/>
      <c r="AK365" s="100"/>
      <c r="AL365" s="100"/>
      <c r="AM365" s="100"/>
      <c r="AN365" s="100"/>
      <c r="AO365" s="100"/>
      <c r="AP365" s="100"/>
      <c r="AQ365" s="100"/>
      <c r="AR365" s="100"/>
      <c r="AS365" s="100"/>
      <c r="AT365" s="100"/>
      <c r="AU365" s="100"/>
      <c r="AV365" s="100"/>
      <c r="AW365" s="100"/>
      <c r="AX365" s="100"/>
      <c r="AY365" s="100"/>
      <c r="AZ365" s="100"/>
      <c r="BA365" s="100"/>
      <c r="BB365" s="100"/>
      <c r="BC365" s="100"/>
      <c r="BD365" s="100"/>
    </row>
    <row r="366" spans="1:56">
      <c r="A366" s="319" t="s">
        <v>188</v>
      </c>
      <c r="B366" s="319"/>
      <c r="C366" s="319"/>
      <c r="D366" s="57" t="s">
        <v>41</v>
      </c>
      <c r="E366" s="14">
        <f>E367</f>
        <v>2873.57</v>
      </c>
      <c r="F366" s="14">
        <f t="shared" ref="F366:I367" si="256">F367</f>
        <v>2853.54038091446</v>
      </c>
      <c r="G366" s="14">
        <f t="shared" si="256"/>
        <v>0</v>
      </c>
      <c r="H366" s="14">
        <f t="shared" si="237"/>
        <v>0</v>
      </c>
      <c r="I366" s="14">
        <f t="shared" si="256"/>
        <v>0</v>
      </c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  <c r="AC366" s="103"/>
      <c r="AD366" s="103"/>
      <c r="AE366" s="103"/>
      <c r="AF366" s="103"/>
      <c r="AG366" s="103"/>
      <c r="AH366" s="103"/>
      <c r="AI366" s="103"/>
      <c r="AJ366" s="103"/>
      <c r="AK366" s="103"/>
      <c r="AL366" s="103"/>
      <c r="AM366" s="103"/>
      <c r="AN366" s="103"/>
      <c r="AO366" s="103"/>
      <c r="AP366" s="103"/>
      <c r="AQ366" s="103"/>
      <c r="AR366" s="103"/>
      <c r="AS366" s="103"/>
      <c r="AT366" s="103"/>
      <c r="AU366" s="103"/>
      <c r="AV366" s="103"/>
      <c r="AW366" s="103"/>
      <c r="AX366" s="103"/>
      <c r="AY366" s="103"/>
      <c r="AZ366" s="103"/>
      <c r="BA366" s="103"/>
      <c r="BB366" s="103"/>
      <c r="BC366" s="103"/>
      <c r="BD366" s="103"/>
    </row>
    <row r="367" spans="1:56">
      <c r="A367" s="75">
        <v>3</v>
      </c>
      <c r="B367" s="76"/>
      <c r="C367" s="77"/>
      <c r="D367" s="58" t="s">
        <v>52</v>
      </c>
      <c r="E367" s="6">
        <f>E368</f>
        <v>2873.57</v>
      </c>
      <c r="F367" s="6">
        <f t="shared" si="256"/>
        <v>2853.54038091446</v>
      </c>
      <c r="G367" s="6">
        <f t="shared" si="256"/>
        <v>0</v>
      </c>
      <c r="H367" s="6">
        <f t="shared" si="237"/>
        <v>0</v>
      </c>
      <c r="I367" s="6">
        <f t="shared" si="256"/>
        <v>0</v>
      </c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104"/>
      <c r="AB367" s="104"/>
      <c r="AC367" s="104"/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04"/>
      <c r="AN367" s="104"/>
      <c r="AO367" s="104"/>
      <c r="AP367" s="104"/>
      <c r="AQ367" s="104"/>
      <c r="AR367" s="104"/>
      <c r="AS367" s="104"/>
      <c r="AT367" s="104"/>
      <c r="AU367" s="104"/>
      <c r="AV367" s="104"/>
      <c r="AW367" s="104"/>
      <c r="AX367" s="104"/>
      <c r="AY367" s="104"/>
      <c r="AZ367" s="104"/>
      <c r="BA367" s="104"/>
      <c r="BB367" s="104"/>
      <c r="BC367" s="104"/>
      <c r="BD367" s="104"/>
    </row>
    <row r="368" spans="1:56" s="100" customFormat="1">
      <c r="A368" s="272">
        <v>32</v>
      </c>
      <c r="B368" s="273"/>
      <c r="C368" s="274"/>
      <c r="D368" s="236" t="s">
        <v>62</v>
      </c>
      <c r="E368" s="221">
        <f>E369+E372+E375</f>
        <v>2873.57</v>
      </c>
      <c r="F368" s="221">
        <f t="shared" ref="F368:G368" si="257">F369+F372+F375</f>
        <v>2853.54038091446</v>
      </c>
      <c r="G368" s="221">
        <f t="shared" si="257"/>
        <v>0</v>
      </c>
      <c r="H368" s="221">
        <f t="shared" si="237"/>
        <v>0</v>
      </c>
      <c r="I368" s="221">
        <f t="shared" ref="I368" si="258">I369+I372+I375</f>
        <v>0</v>
      </c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5"/>
      <c r="AP368" s="105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5"/>
      <c r="BB368" s="105"/>
      <c r="BC368" s="105"/>
      <c r="BD368" s="105"/>
    </row>
    <row r="369" spans="1:56" hidden="1">
      <c r="A369" s="35">
        <v>321</v>
      </c>
      <c r="B369" s="78"/>
      <c r="C369" s="79"/>
      <c r="D369" s="36" t="s">
        <v>63</v>
      </c>
      <c r="E369" s="10">
        <f>SUM(E370:E371)</f>
        <v>358.08</v>
      </c>
      <c r="F369" s="10">
        <f t="shared" ref="F369:G369" si="259">SUM(F370:F371)</f>
        <v>199.08421262193906</v>
      </c>
      <c r="G369" s="10">
        <f t="shared" si="259"/>
        <v>0</v>
      </c>
      <c r="H369" s="10">
        <f t="shared" si="237"/>
        <v>0</v>
      </c>
      <c r="I369" s="10">
        <f t="shared" ref="I369" si="260">SUM(I370:I371)</f>
        <v>0</v>
      </c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  <c r="AH369" s="106"/>
      <c r="AI369" s="106"/>
      <c r="AJ369" s="106"/>
      <c r="AK369" s="106"/>
      <c r="AL369" s="106"/>
      <c r="AM369" s="106"/>
      <c r="AN369" s="106"/>
      <c r="AO369" s="106"/>
      <c r="AP369" s="106"/>
      <c r="AQ369" s="106"/>
      <c r="AR369" s="106"/>
      <c r="AS369" s="106"/>
      <c r="AT369" s="106"/>
      <c r="AU369" s="106"/>
      <c r="AV369" s="106"/>
      <c r="AW369" s="106"/>
      <c r="AX369" s="106"/>
      <c r="AY369" s="106"/>
      <c r="AZ369" s="106"/>
      <c r="BA369" s="106"/>
      <c r="BB369" s="106"/>
      <c r="BC369" s="106"/>
      <c r="BD369" s="106"/>
    </row>
    <row r="370" spans="1:56" hidden="1">
      <c r="A370" s="80">
        <v>3211</v>
      </c>
      <c r="B370" s="81"/>
      <c r="C370" s="82"/>
      <c r="D370" s="37" t="s">
        <v>64</v>
      </c>
      <c r="E370" s="12">
        <v>358.08</v>
      </c>
      <c r="F370" s="12">
        <v>199.08421262193906</v>
      </c>
      <c r="G370" s="12">
        <v>0</v>
      </c>
      <c r="H370" s="12">
        <f t="shared" si="237"/>
        <v>0</v>
      </c>
      <c r="I370" s="12">
        <v>0</v>
      </c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  <c r="AC370" s="100"/>
      <c r="AD370" s="100"/>
      <c r="AE370" s="100"/>
      <c r="AF370" s="100"/>
      <c r="AG370" s="100"/>
      <c r="AH370" s="100"/>
      <c r="AI370" s="100"/>
      <c r="AJ370" s="100"/>
      <c r="AK370" s="100"/>
      <c r="AL370" s="100"/>
      <c r="AM370" s="100"/>
      <c r="AN370" s="100"/>
      <c r="AO370" s="100"/>
      <c r="AP370" s="100"/>
      <c r="AQ370" s="100"/>
      <c r="AR370" s="100"/>
      <c r="AS370" s="100"/>
      <c r="AT370" s="100"/>
      <c r="AU370" s="100"/>
      <c r="AV370" s="100"/>
      <c r="AW370" s="100"/>
      <c r="AX370" s="100"/>
      <c r="AY370" s="100"/>
      <c r="AZ370" s="100"/>
      <c r="BA370" s="100"/>
      <c r="BB370" s="100"/>
      <c r="BC370" s="100"/>
      <c r="BD370" s="100"/>
    </row>
    <row r="371" spans="1:56" hidden="1">
      <c r="A371" s="80">
        <v>3213</v>
      </c>
      <c r="B371" s="81"/>
      <c r="C371" s="82"/>
      <c r="D371" s="37" t="s">
        <v>66</v>
      </c>
      <c r="E371" s="12">
        <v>0</v>
      </c>
      <c r="F371" s="12">
        <v>0</v>
      </c>
      <c r="G371" s="12">
        <v>0</v>
      </c>
      <c r="H371" s="12">
        <f t="shared" si="237"/>
        <v>0</v>
      </c>
      <c r="I371" s="12">
        <v>0</v>
      </c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100"/>
      <c r="AC371" s="100"/>
      <c r="AD371" s="100"/>
      <c r="AE371" s="100"/>
      <c r="AF371" s="100"/>
      <c r="AG371" s="100"/>
      <c r="AH371" s="100"/>
      <c r="AI371" s="100"/>
      <c r="AJ371" s="100"/>
      <c r="AK371" s="100"/>
      <c r="AL371" s="100"/>
      <c r="AM371" s="100"/>
      <c r="AN371" s="100"/>
      <c r="AO371" s="100"/>
      <c r="AP371" s="100"/>
      <c r="AQ371" s="100"/>
      <c r="AR371" s="100"/>
      <c r="AS371" s="100"/>
      <c r="AT371" s="100"/>
      <c r="AU371" s="100"/>
      <c r="AV371" s="100"/>
      <c r="AW371" s="100"/>
      <c r="AX371" s="100"/>
      <c r="AY371" s="100"/>
      <c r="AZ371" s="100"/>
      <c r="BA371" s="100"/>
      <c r="BB371" s="100"/>
      <c r="BC371" s="100"/>
      <c r="BD371" s="100"/>
    </row>
    <row r="372" spans="1:56" hidden="1">
      <c r="A372" s="35">
        <v>323</v>
      </c>
      <c r="B372" s="78"/>
      <c r="C372" s="79"/>
      <c r="D372" s="36" t="s">
        <v>75</v>
      </c>
      <c r="E372" s="10">
        <f>SUM(E373:E374)</f>
        <v>709.09</v>
      </c>
      <c r="F372" s="10">
        <f t="shared" ref="F372:G372" si="261">SUM(F373:F374)</f>
        <v>663.61404207313024</v>
      </c>
      <c r="G372" s="10">
        <f t="shared" si="261"/>
        <v>0</v>
      </c>
      <c r="H372" s="10">
        <f t="shared" si="237"/>
        <v>0</v>
      </c>
      <c r="I372" s="10">
        <f t="shared" ref="I372" si="262">SUM(I373:I374)</f>
        <v>0</v>
      </c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  <c r="AH372" s="106"/>
      <c r="AI372" s="106"/>
      <c r="AJ372" s="106"/>
      <c r="AK372" s="106"/>
      <c r="AL372" s="106"/>
      <c r="AM372" s="106"/>
      <c r="AN372" s="106"/>
      <c r="AO372" s="106"/>
      <c r="AP372" s="106"/>
      <c r="AQ372" s="106"/>
      <c r="AR372" s="106"/>
      <c r="AS372" s="106"/>
      <c r="AT372" s="106"/>
      <c r="AU372" s="106"/>
      <c r="AV372" s="106"/>
      <c r="AW372" s="106"/>
      <c r="AX372" s="106"/>
      <c r="AY372" s="106"/>
      <c r="AZ372" s="106"/>
      <c r="BA372" s="106"/>
      <c r="BB372" s="106"/>
      <c r="BC372" s="106"/>
      <c r="BD372" s="106"/>
    </row>
    <row r="373" spans="1:56" hidden="1">
      <c r="A373" s="80">
        <v>3231</v>
      </c>
      <c r="B373" s="81"/>
      <c r="C373" s="82"/>
      <c r="D373" s="37" t="s">
        <v>76</v>
      </c>
      <c r="E373" s="12">
        <v>0</v>
      </c>
      <c r="F373" s="12">
        <v>0</v>
      </c>
      <c r="G373" s="12">
        <v>0</v>
      </c>
      <c r="H373" s="12">
        <f t="shared" si="237"/>
        <v>0</v>
      </c>
      <c r="I373" s="12">
        <v>0</v>
      </c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  <c r="AC373" s="100"/>
      <c r="AD373" s="100"/>
      <c r="AE373" s="100"/>
      <c r="AF373" s="100"/>
      <c r="AG373" s="100"/>
      <c r="AH373" s="100"/>
      <c r="AI373" s="100"/>
      <c r="AJ373" s="100"/>
      <c r="AK373" s="100"/>
      <c r="AL373" s="100"/>
      <c r="AM373" s="100"/>
      <c r="AN373" s="100"/>
      <c r="AO373" s="100"/>
      <c r="AP373" s="100"/>
      <c r="AQ373" s="100"/>
      <c r="AR373" s="100"/>
      <c r="AS373" s="100"/>
      <c r="AT373" s="100"/>
      <c r="AU373" s="100"/>
      <c r="AV373" s="100"/>
      <c r="AW373" s="100"/>
      <c r="AX373" s="100"/>
      <c r="AY373" s="100"/>
      <c r="AZ373" s="100"/>
      <c r="BA373" s="100"/>
      <c r="BB373" s="100"/>
      <c r="BC373" s="100"/>
      <c r="BD373" s="100"/>
    </row>
    <row r="374" spans="1:56" ht="15" hidden="1" customHeight="1">
      <c r="A374" s="80">
        <v>3237</v>
      </c>
      <c r="B374" s="81"/>
      <c r="C374" s="82"/>
      <c r="D374" s="37" t="s">
        <v>82</v>
      </c>
      <c r="E374" s="12">
        <v>709.09</v>
      </c>
      <c r="F374" s="12">
        <v>663.61404207313024</v>
      </c>
      <c r="G374" s="12">
        <v>0</v>
      </c>
      <c r="H374" s="12">
        <f t="shared" si="237"/>
        <v>0</v>
      </c>
      <c r="I374" s="12">
        <v>0</v>
      </c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  <c r="AC374" s="100"/>
      <c r="AD374" s="100"/>
      <c r="AE374" s="100"/>
      <c r="AF374" s="100"/>
      <c r="AG374" s="100"/>
      <c r="AH374" s="100"/>
      <c r="AI374" s="100"/>
      <c r="AJ374" s="100"/>
      <c r="AK374" s="100"/>
      <c r="AL374" s="100"/>
      <c r="AM374" s="100"/>
      <c r="AN374" s="100"/>
      <c r="AO374" s="100"/>
      <c r="AP374" s="100"/>
      <c r="AQ374" s="100"/>
      <c r="AR374" s="100"/>
      <c r="AS374" s="100"/>
      <c r="AT374" s="100"/>
      <c r="AU374" s="100"/>
      <c r="AV374" s="100"/>
      <c r="AW374" s="100"/>
      <c r="AX374" s="100"/>
      <c r="AY374" s="100"/>
      <c r="AZ374" s="100"/>
      <c r="BA374" s="100"/>
      <c r="BB374" s="100"/>
      <c r="BC374" s="100"/>
      <c r="BD374" s="100"/>
    </row>
    <row r="375" spans="1:56" ht="25.5" hidden="1">
      <c r="A375" s="35">
        <v>329</v>
      </c>
      <c r="B375" s="78"/>
      <c r="C375" s="79"/>
      <c r="D375" s="36" t="s">
        <v>85</v>
      </c>
      <c r="E375" s="10">
        <f>SUM(E376:E377)</f>
        <v>1806.4</v>
      </c>
      <c r="F375" s="10">
        <f t="shared" ref="F375:G375" si="263">SUM(F376:F377)</f>
        <v>1990.8421262193906</v>
      </c>
      <c r="G375" s="10">
        <f t="shared" si="263"/>
        <v>0</v>
      </c>
      <c r="H375" s="10">
        <f t="shared" si="237"/>
        <v>0</v>
      </c>
      <c r="I375" s="10">
        <f t="shared" ref="I375" si="264">SUM(I376:I377)</f>
        <v>0</v>
      </c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  <c r="AH375" s="106"/>
      <c r="AI375" s="106"/>
      <c r="AJ375" s="106"/>
      <c r="AK375" s="106"/>
      <c r="AL375" s="106"/>
      <c r="AM375" s="106"/>
      <c r="AN375" s="106"/>
      <c r="AO375" s="106"/>
      <c r="AP375" s="106"/>
      <c r="AQ375" s="106"/>
      <c r="AR375" s="106"/>
      <c r="AS375" s="106"/>
      <c r="AT375" s="106"/>
      <c r="AU375" s="106"/>
      <c r="AV375" s="106"/>
      <c r="AW375" s="106"/>
      <c r="AX375" s="106"/>
      <c r="AY375" s="106"/>
      <c r="AZ375" s="106"/>
      <c r="BA375" s="106"/>
      <c r="BB375" s="106"/>
      <c r="BC375" s="106"/>
      <c r="BD375" s="106"/>
    </row>
    <row r="376" spans="1:56" ht="25.5" hidden="1">
      <c r="A376" s="80">
        <v>3291</v>
      </c>
      <c r="B376" s="81"/>
      <c r="C376" s="82"/>
      <c r="D376" s="37" t="s">
        <v>98</v>
      </c>
      <c r="E376" s="12">
        <v>0</v>
      </c>
      <c r="F376" s="12">
        <v>0</v>
      </c>
      <c r="G376" s="12">
        <v>0</v>
      </c>
      <c r="H376" s="12">
        <f t="shared" si="237"/>
        <v>0</v>
      </c>
      <c r="I376" s="12">
        <v>0</v>
      </c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  <c r="AC376" s="100"/>
      <c r="AD376" s="100"/>
      <c r="AE376" s="100"/>
      <c r="AF376" s="100"/>
      <c r="AG376" s="100"/>
      <c r="AH376" s="100"/>
      <c r="AI376" s="100"/>
      <c r="AJ376" s="100"/>
      <c r="AK376" s="100"/>
      <c r="AL376" s="100"/>
      <c r="AM376" s="100"/>
      <c r="AN376" s="100"/>
      <c r="AO376" s="100"/>
      <c r="AP376" s="100"/>
      <c r="AQ376" s="100"/>
      <c r="AR376" s="100"/>
      <c r="AS376" s="100"/>
      <c r="AT376" s="100"/>
      <c r="AU376" s="100"/>
      <c r="AV376" s="100"/>
      <c r="AW376" s="100"/>
      <c r="AX376" s="100"/>
      <c r="AY376" s="100"/>
      <c r="AZ376" s="100"/>
      <c r="BA376" s="100"/>
      <c r="BB376" s="100"/>
      <c r="BC376" s="100"/>
      <c r="BD376" s="100"/>
    </row>
    <row r="377" spans="1:56" ht="25.5" hidden="1">
      <c r="A377" s="80">
        <v>3299</v>
      </c>
      <c r="B377" s="81"/>
      <c r="C377" s="82"/>
      <c r="D377" s="37" t="s">
        <v>85</v>
      </c>
      <c r="E377" s="12">
        <v>1806.4</v>
      </c>
      <c r="F377" s="12">
        <v>1990.8421262193906</v>
      </c>
      <c r="G377" s="12">
        <v>0</v>
      </c>
      <c r="H377" s="12">
        <f t="shared" si="237"/>
        <v>0</v>
      </c>
      <c r="I377" s="12">
        <v>0</v>
      </c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100"/>
      <c r="AC377" s="100"/>
      <c r="AD377" s="100"/>
      <c r="AE377" s="100"/>
      <c r="AF377" s="100"/>
      <c r="AG377" s="100"/>
      <c r="AH377" s="100"/>
      <c r="AI377" s="100"/>
      <c r="AJ377" s="100"/>
      <c r="AK377" s="100"/>
      <c r="AL377" s="100"/>
      <c r="AM377" s="100"/>
      <c r="AN377" s="100"/>
      <c r="AO377" s="100"/>
      <c r="AP377" s="100"/>
      <c r="AQ377" s="100"/>
      <c r="AR377" s="100"/>
      <c r="AS377" s="100"/>
      <c r="AT377" s="100"/>
      <c r="AU377" s="100"/>
      <c r="AV377" s="100"/>
      <c r="AW377" s="100"/>
      <c r="AX377" s="100"/>
      <c r="AY377" s="100"/>
      <c r="AZ377" s="100"/>
      <c r="BA377" s="100"/>
      <c r="BB377" s="100"/>
      <c r="BC377" s="100"/>
      <c r="BD377" s="100"/>
    </row>
    <row r="378" spans="1:56" ht="15" customHeight="1">
      <c r="A378" s="318" t="s">
        <v>194</v>
      </c>
      <c r="B378" s="318"/>
      <c r="C378" s="318"/>
      <c r="D378" s="73" t="s">
        <v>177</v>
      </c>
      <c r="E378" s="74">
        <f>E380+E392</f>
        <v>23290.36</v>
      </c>
      <c r="F378" s="74">
        <f t="shared" ref="F378:G378" si="265">F380+F392</f>
        <v>7034.3065093901387</v>
      </c>
      <c r="G378" s="74">
        <f t="shared" si="265"/>
        <v>13398.88</v>
      </c>
      <c r="H378" s="74">
        <f t="shared" si="237"/>
        <v>2360</v>
      </c>
      <c r="I378" s="74">
        <f t="shared" ref="I378" si="266">I380+I392</f>
        <v>15758.88</v>
      </c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  <c r="AA378" s="108"/>
      <c r="AB378" s="108"/>
      <c r="AC378" s="108"/>
      <c r="AD378" s="108"/>
      <c r="AE378" s="108"/>
      <c r="AF378" s="108"/>
      <c r="AG378" s="108"/>
      <c r="AH378" s="108"/>
      <c r="AI378" s="108"/>
      <c r="AJ378" s="108"/>
      <c r="AK378" s="108"/>
      <c r="AL378" s="108"/>
      <c r="AM378" s="108"/>
      <c r="AN378" s="108"/>
      <c r="AO378" s="108"/>
      <c r="AP378" s="108"/>
      <c r="AQ378" s="108"/>
      <c r="AR378" s="108"/>
      <c r="AS378" s="108"/>
      <c r="AT378" s="108"/>
      <c r="AU378" s="108"/>
      <c r="AV378" s="108"/>
      <c r="AW378" s="108"/>
      <c r="AX378" s="108"/>
      <c r="AY378" s="108"/>
      <c r="AZ378" s="108"/>
      <c r="BA378" s="108"/>
      <c r="BB378" s="108"/>
      <c r="BC378" s="108"/>
      <c r="BD378" s="108"/>
    </row>
    <row r="379" spans="1:56" ht="15" customHeight="1">
      <c r="A379" s="319" t="s">
        <v>185</v>
      </c>
      <c r="B379" s="319"/>
      <c r="C379" s="319"/>
      <c r="D379" s="57" t="s">
        <v>31</v>
      </c>
      <c r="E379" s="14">
        <f>E380</f>
        <v>639.62</v>
      </c>
      <c r="F379" s="14">
        <f t="shared" ref="F379:I380" si="267">F380</f>
        <v>1327.22</v>
      </c>
      <c r="G379" s="14">
        <f t="shared" si="267"/>
        <v>1140</v>
      </c>
      <c r="H379" s="14">
        <f t="shared" si="237"/>
        <v>2360</v>
      </c>
      <c r="I379" s="14">
        <f t="shared" si="267"/>
        <v>3500</v>
      </c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  <c r="BD379" s="103"/>
    </row>
    <row r="380" spans="1:56" ht="24">
      <c r="A380" s="75">
        <v>4</v>
      </c>
      <c r="B380" s="76"/>
      <c r="C380" s="77"/>
      <c r="D380" s="83" t="s">
        <v>109</v>
      </c>
      <c r="E380" s="6">
        <f>E381</f>
        <v>639.62</v>
      </c>
      <c r="F380" s="6">
        <f t="shared" si="267"/>
        <v>1327.22</v>
      </c>
      <c r="G380" s="6">
        <f t="shared" si="267"/>
        <v>1140</v>
      </c>
      <c r="H380" s="6">
        <f t="shared" si="237"/>
        <v>2360</v>
      </c>
      <c r="I380" s="6">
        <f t="shared" si="267"/>
        <v>3500</v>
      </c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  <c r="AA380" s="104"/>
      <c r="AB380" s="104"/>
      <c r="AC380" s="104"/>
      <c r="AD380" s="104"/>
      <c r="AE380" s="104"/>
      <c r="AF380" s="104"/>
      <c r="AG380" s="104"/>
      <c r="AH380" s="104"/>
      <c r="AI380" s="104"/>
      <c r="AJ380" s="104"/>
      <c r="AK380" s="104"/>
      <c r="AL380" s="104"/>
      <c r="AM380" s="104"/>
      <c r="AN380" s="104"/>
      <c r="AO380" s="104"/>
      <c r="AP380" s="104"/>
      <c r="AQ380" s="104"/>
      <c r="AR380" s="104"/>
      <c r="AS380" s="104"/>
      <c r="AT380" s="104"/>
      <c r="AU380" s="104"/>
      <c r="AV380" s="104"/>
      <c r="AW380" s="104"/>
      <c r="AX380" s="104"/>
      <c r="AY380" s="104"/>
      <c r="AZ380" s="104"/>
      <c r="BA380" s="104"/>
      <c r="BB380" s="104"/>
      <c r="BC380" s="104"/>
      <c r="BD380" s="104"/>
    </row>
    <row r="381" spans="1:56" s="100" customFormat="1" ht="24">
      <c r="A381" s="272">
        <v>42</v>
      </c>
      <c r="B381" s="273"/>
      <c r="C381" s="274"/>
      <c r="D381" s="275" t="s">
        <v>110</v>
      </c>
      <c r="E381" s="221">
        <f>E382+E388</f>
        <v>639.62</v>
      </c>
      <c r="F381" s="221">
        <f t="shared" ref="F381:G381" si="268">F382+F388</f>
        <v>1327.22</v>
      </c>
      <c r="G381" s="221">
        <f t="shared" si="268"/>
        <v>1140</v>
      </c>
      <c r="H381" s="221">
        <f t="shared" si="237"/>
        <v>2360</v>
      </c>
      <c r="I381" s="221">
        <f t="shared" ref="I381" si="269">I382+I388</f>
        <v>3500</v>
      </c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  <c r="BD381" s="105"/>
    </row>
    <row r="382" spans="1:56" hidden="1">
      <c r="A382" s="35">
        <v>422</v>
      </c>
      <c r="B382" s="78"/>
      <c r="C382" s="79"/>
      <c r="D382" s="30" t="s">
        <v>111</v>
      </c>
      <c r="E382" s="10">
        <f>SUM(E383:E387)</f>
        <v>409.21</v>
      </c>
      <c r="F382" s="10">
        <f t="shared" ref="F382:G382" si="270">SUM(F383:F387)</f>
        <v>1327.22</v>
      </c>
      <c r="G382" s="10">
        <f t="shared" si="270"/>
        <v>1000</v>
      </c>
      <c r="H382" s="10">
        <f t="shared" si="237"/>
        <v>2500</v>
      </c>
      <c r="I382" s="10">
        <f t="shared" ref="I382" si="271">SUM(I383:I387)</f>
        <v>3500</v>
      </c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  <c r="AH382" s="106"/>
      <c r="AI382" s="106"/>
      <c r="AJ382" s="106"/>
      <c r="AK382" s="106"/>
      <c r="AL382" s="106"/>
      <c r="AM382" s="106"/>
      <c r="AN382" s="106"/>
      <c r="AO382" s="106"/>
      <c r="AP382" s="106"/>
      <c r="AQ382" s="106"/>
      <c r="AR382" s="106"/>
      <c r="AS382" s="106"/>
      <c r="AT382" s="106"/>
      <c r="AU382" s="106"/>
      <c r="AV382" s="106"/>
      <c r="AW382" s="106"/>
      <c r="AX382" s="106"/>
      <c r="AY382" s="106"/>
      <c r="AZ382" s="106"/>
      <c r="BA382" s="106"/>
      <c r="BB382" s="106"/>
      <c r="BC382" s="106"/>
      <c r="BD382" s="106"/>
    </row>
    <row r="383" spans="1:56" hidden="1">
      <c r="A383" s="80">
        <v>4221</v>
      </c>
      <c r="B383" s="81"/>
      <c r="C383" s="82"/>
      <c r="D383" s="31" t="s">
        <v>112</v>
      </c>
      <c r="E383" s="12">
        <v>409.21</v>
      </c>
      <c r="F383" s="12">
        <v>1327.22</v>
      </c>
      <c r="G383" s="12">
        <v>1000</v>
      </c>
      <c r="H383" s="12">
        <f t="shared" si="237"/>
        <v>0</v>
      </c>
      <c r="I383" s="12">
        <v>1000</v>
      </c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  <c r="AC383" s="100"/>
      <c r="AD383" s="100"/>
      <c r="AE383" s="100"/>
      <c r="AF383" s="100"/>
      <c r="AG383" s="100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  <c r="AV383" s="100"/>
      <c r="AW383" s="100"/>
      <c r="AX383" s="100"/>
      <c r="AY383" s="100"/>
      <c r="AZ383" s="100"/>
      <c r="BA383" s="100"/>
      <c r="BB383" s="100"/>
      <c r="BC383" s="100"/>
      <c r="BD383" s="100"/>
    </row>
    <row r="384" spans="1:56" hidden="1">
      <c r="A384" s="80">
        <v>4222</v>
      </c>
      <c r="B384" s="81"/>
      <c r="C384" s="82"/>
      <c r="D384" s="31" t="s">
        <v>113</v>
      </c>
      <c r="E384" s="12">
        <v>0</v>
      </c>
      <c r="F384" s="12">
        <v>0</v>
      </c>
      <c r="G384" s="12">
        <v>0</v>
      </c>
      <c r="H384" s="12">
        <f t="shared" si="237"/>
        <v>0</v>
      </c>
      <c r="I384" s="12">
        <v>0</v>
      </c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  <c r="AC384" s="100"/>
      <c r="AD384" s="100"/>
      <c r="AE384" s="100"/>
      <c r="AF384" s="100"/>
      <c r="AG384" s="100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  <c r="AV384" s="100"/>
      <c r="AW384" s="100"/>
      <c r="AX384" s="100"/>
      <c r="AY384" s="100"/>
      <c r="AZ384" s="100"/>
      <c r="BA384" s="100"/>
      <c r="BB384" s="100"/>
      <c r="BC384" s="100"/>
      <c r="BD384" s="100"/>
    </row>
    <row r="385" spans="1:56" hidden="1">
      <c r="A385" s="80">
        <v>4223</v>
      </c>
      <c r="B385" s="81"/>
      <c r="C385" s="82"/>
      <c r="D385" s="31" t="s">
        <v>114</v>
      </c>
      <c r="E385" s="12">
        <v>0</v>
      </c>
      <c r="F385" s="12">
        <v>0</v>
      </c>
      <c r="G385" s="12">
        <v>0</v>
      </c>
      <c r="H385" s="12">
        <f t="shared" si="237"/>
        <v>2500</v>
      </c>
      <c r="I385" s="12">
        <v>2500</v>
      </c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  <c r="AC385" s="100"/>
      <c r="AD385" s="100"/>
      <c r="AE385" s="100"/>
      <c r="AF385" s="100"/>
      <c r="AG385" s="100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0"/>
      <c r="AU385" s="100"/>
      <c r="AV385" s="100"/>
      <c r="AW385" s="100"/>
      <c r="AX385" s="100"/>
      <c r="AY385" s="100"/>
      <c r="AZ385" s="100"/>
      <c r="BA385" s="100"/>
      <c r="BB385" s="100"/>
      <c r="BC385" s="100"/>
      <c r="BD385" s="100"/>
    </row>
    <row r="386" spans="1:56" hidden="1">
      <c r="A386" s="80">
        <v>4226</v>
      </c>
      <c r="B386" s="81"/>
      <c r="C386" s="82"/>
      <c r="D386" s="31" t="s">
        <v>115</v>
      </c>
      <c r="E386" s="12">
        <v>0</v>
      </c>
      <c r="F386" s="12">
        <v>0</v>
      </c>
      <c r="G386" s="12">
        <v>0</v>
      </c>
      <c r="H386" s="12">
        <f t="shared" si="237"/>
        <v>0</v>
      </c>
      <c r="I386" s="12">
        <v>0</v>
      </c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  <c r="AC386" s="100"/>
      <c r="AD386" s="100"/>
      <c r="AE386" s="100"/>
      <c r="AF386" s="100"/>
      <c r="AG386" s="100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  <c r="AV386" s="100"/>
      <c r="AW386" s="100"/>
      <c r="AX386" s="100"/>
      <c r="AY386" s="100"/>
      <c r="AZ386" s="100"/>
      <c r="BA386" s="100"/>
      <c r="BB386" s="100"/>
      <c r="BC386" s="100"/>
      <c r="BD386" s="100"/>
    </row>
    <row r="387" spans="1:56" ht="24" hidden="1">
      <c r="A387" s="80">
        <v>4227</v>
      </c>
      <c r="B387" s="81"/>
      <c r="C387" s="82"/>
      <c r="D387" s="31" t="s">
        <v>116</v>
      </c>
      <c r="E387" s="12">
        <v>0</v>
      </c>
      <c r="F387" s="12">
        <v>0</v>
      </c>
      <c r="G387" s="12">
        <v>0</v>
      </c>
      <c r="H387" s="12">
        <f t="shared" si="237"/>
        <v>0</v>
      </c>
      <c r="I387" s="12">
        <v>0</v>
      </c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  <c r="AC387" s="100"/>
      <c r="AD387" s="100"/>
      <c r="AE387" s="100"/>
      <c r="AF387" s="100"/>
      <c r="AG387" s="100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  <c r="AV387" s="100"/>
      <c r="AW387" s="100"/>
      <c r="AX387" s="100"/>
      <c r="AY387" s="100"/>
      <c r="AZ387" s="100"/>
      <c r="BA387" s="100"/>
      <c r="BB387" s="100"/>
      <c r="BC387" s="100"/>
      <c r="BD387" s="100"/>
    </row>
    <row r="388" spans="1:56" ht="24" hidden="1">
      <c r="A388" s="35">
        <v>424</v>
      </c>
      <c r="B388" s="78"/>
      <c r="C388" s="79"/>
      <c r="D388" s="30" t="s">
        <v>117</v>
      </c>
      <c r="E388" s="10">
        <f>SUM(E389:E390)</f>
        <v>230.41</v>
      </c>
      <c r="F388" s="10">
        <f t="shared" ref="F388:G388" si="272">SUM(F389:F390)</f>
        <v>0</v>
      </c>
      <c r="G388" s="10">
        <f t="shared" si="272"/>
        <v>140</v>
      </c>
      <c r="H388" s="10">
        <f t="shared" si="237"/>
        <v>-140</v>
      </c>
      <c r="I388" s="10">
        <f t="shared" ref="I388" si="273">SUM(I389:I390)</f>
        <v>0</v>
      </c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  <c r="AH388" s="106"/>
      <c r="AI388" s="106"/>
      <c r="AJ388" s="106"/>
      <c r="AK388" s="106"/>
      <c r="AL388" s="106"/>
      <c r="AM388" s="106"/>
      <c r="AN388" s="106"/>
      <c r="AO388" s="106"/>
      <c r="AP388" s="106"/>
      <c r="AQ388" s="106"/>
      <c r="AR388" s="106"/>
      <c r="AS388" s="106"/>
      <c r="AT388" s="106"/>
      <c r="AU388" s="106"/>
      <c r="AV388" s="106"/>
      <c r="AW388" s="106"/>
      <c r="AX388" s="106"/>
      <c r="AY388" s="106"/>
      <c r="AZ388" s="106"/>
      <c r="BA388" s="106"/>
      <c r="BB388" s="106"/>
      <c r="BC388" s="106"/>
      <c r="BD388" s="106"/>
    </row>
    <row r="389" spans="1:56" hidden="1">
      <c r="A389" s="80">
        <v>4241</v>
      </c>
      <c r="B389" s="81"/>
      <c r="C389" s="82"/>
      <c r="D389" s="31" t="s">
        <v>118</v>
      </c>
      <c r="E389" s="12">
        <v>97.69</v>
      </c>
      <c r="F389" s="12">
        <v>0</v>
      </c>
      <c r="G389" s="12">
        <v>0</v>
      </c>
      <c r="H389" s="12">
        <f t="shared" si="237"/>
        <v>0</v>
      </c>
      <c r="I389" s="12">
        <v>0</v>
      </c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  <c r="AC389" s="100"/>
      <c r="AD389" s="100"/>
      <c r="AE389" s="100"/>
      <c r="AF389" s="100"/>
      <c r="AG389" s="100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  <c r="AV389" s="100"/>
      <c r="AW389" s="100"/>
      <c r="AX389" s="100"/>
      <c r="AY389" s="100"/>
      <c r="AZ389" s="100"/>
      <c r="BA389" s="100"/>
      <c r="BB389" s="100"/>
      <c r="BC389" s="100"/>
      <c r="BD389" s="100"/>
    </row>
    <row r="390" spans="1:56" ht="24" hidden="1">
      <c r="A390" s="80">
        <v>4242</v>
      </c>
      <c r="B390" s="81"/>
      <c r="C390" s="82"/>
      <c r="D390" s="95" t="s">
        <v>119</v>
      </c>
      <c r="E390" s="12">
        <v>132.72</v>
      </c>
      <c r="F390" s="12">
        <v>0</v>
      </c>
      <c r="G390" s="12">
        <v>140</v>
      </c>
      <c r="H390" s="12">
        <f t="shared" si="237"/>
        <v>-140</v>
      </c>
      <c r="I390" s="12">
        <v>0</v>
      </c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  <c r="AC390" s="100"/>
      <c r="AD390" s="100"/>
      <c r="AE390" s="100"/>
      <c r="AF390" s="100"/>
      <c r="AG390" s="100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  <c r="AV390" s="100"/>
      <c r="AW390" s="100"/>
      <c r="AX390" s="100"/>
      <c r="AY390" s="100"/>
      <c r="AZ390" s="100"/>
      <c r="BA390" s="100"/>
      <c r="BB390" s="100"/>
      <c r="BC390" s="100"/>
      <c r="BD390" s="100"/>
    </row>
    <row r="391" spans="1:56" ht="15" customHeight="1">
      <c r="A391" s="319" t="s">
        <v>187</v>
      </c>
      <c r="B391" s="319"/>
      <c r="C391" s="319"/>
      <c r="D391" s="91" t="s">
        <v>24</v>
      </c>
      <c r="E391" s="14">
        <f>E392</f>
        <v>22650.74</v>
      </c>
      <c r="F391" s="14">
        <f t="shared" ref="F391:I392" si="274">F392</f>
        <v>5707.0865093901384</v>
      </c>
      <c r="G391" s="14">
        <f t="shared" si="274"/>
        <v>12258.88</v>
      </c>
      <c r="H391" s="14">
        <f t="shared" si="237"/>
        <v>0</v>
      </c>
      <c r="I391" s="14">
        <f t="shared" si="274"/>
        <v>12258.88</v>
      </c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  <c r="AC391" s="103"/>
      <c r="AD391" s="103"/>
      <c r="AE391" s="103"/>
      <c r="AF391" s="103"/>
      <c r="AG391" s="103"/>
      <c r="AH391" s="103"/>
      <c r="AI391" s="103"/>
      <c r="AJ391" s="103"/>
      <c r="AK391" s="103"/>
      <c r="AL391" s="103"/>
      <c r="AM391" s="103"/>
      <c r="AN391" s="103"/>
      <c r="AO391" s="103"/>
      <c r="AP391" s="103"/>
      <c r="AQ391" s="103"/>
      <c r="AR391" s="103"/>
      <c r="AS391" s="103"/>
      <c r="AT391" s="103"/>
      <c r="AU391" s="103"/>
      <c r="AV391" s="103"/>
      <c r="AW391" s="103"/>
      <c r="AX391" s="103"/>
      <c r="AY391" s="103"/>
      <c r="AZ391" s="103"/>
      <c r="BA391" s="103"/>
      <c r="BB391" s="103"/>
      <c r="BC391" s="103"/>
      <c r="BD391" s="103"/>
    </row>
    <row r="392" spans="1:56" ht="24">
      <c r="A392" s="75">
        <v>4</v>
      </c>
      <c r="B392" s="76"/>
      <c r="C392" s="77"/>
      <c r="D392" s="83" t="s">
        <v>109</v>
      </c>
      <c r="E392" s="6">
        <f>E393</f>
        <v>22650.74</v>
      </c>
      <c r="F392" s="6">
        <f t="shared" si="274"/>
        <v>5707.0865093901384</v>
      </c>
      <c r="G392" s="6">
        <f t="shared" si="274"/>
        <v>12258.88</v>
      </c>
      <c r="H392" s="6">
        <f t="shared" si="237"/>
        <v>0</v>
      </c>
      <c r="I392" s="6">
        <f t="shared" si="274"/>
        <v>12258.88</v>
      </c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  <c r="Z392" s="104"/>
      <c r="AA392" s="104"/>
      <c r="AB392" s="104"/>
      <c r="AC392" s="104"/>
      <c r="AD392" s="104"/>
      <c r="AE392" s="104"/>
      <c r="AF392" s="104"/>
      <c r="AG392" s="104"/>
      <c r="AH392" s="104"/>
      <c r="AI392" s="104"/>
      <c r="AJ392" s="104"/>
      <c r="AK392" s="104"/>
      <c r="AL392" s="104"/>
      <c r="AM392" s="104"/>
      <c r="AN392" s="104"/>
      <c r="AO392" s="104"/>
      <c r="AP392" s="104"/>
      <c r="AQ392" s="104"/>
      <c r="AR392" s="104"/>
      <c r="AS392" s="104"/>
      <c r="AT392" s="104"/>
      <c r="AU392" s="104"/>
      <c r="AV392" s="104"/>
      <c r="AW392" s="104"/>
      <c r="AX392" s="104"/>
      <c r="AY392" s="104"/>
      <c r="AZ392" s="104"/>
      <c r="BA392" s="104"/>
      <c r="BB392" s="104"/>
      <c r="BC392" s="104"/>
      <c r="BD392" s="104"/>
    </row>
    <row r="393" spans="1:56" s="100" customFormat="1" ht="24">
      <c r="A393" s="272">
        <v>42</v>
      </c>
      <c r="B393" s="273"/>
      <c r="C393" s="274"/>
      <c r="D393" s="275" t="s">
        <v>110</v>
      </c>
      <c r="E393" s="221">
        <f>E394+E400</f>
        <v>22650.74</v>
      </c>
      <c r="F393" s="221">
        <f t="shared" ref="F393:G393" si="275">F394+F400</f>
        <v>5707.0865093901384</v>
      </c>
      <c r="G393" s="221">
        <f t="shared" si="275"/>
        <v>12258.88</v>
      </c>
      <c r="H393" s="221">
        <f t="shared" si="237"/>
        <v>0</v>
      </c>
      <c r="I393" s="221">
        <f t="shared" ref="I393" si="276">I394+I400</f>
        <v>12258.88</v>
      </c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  <c r="BD393" s="105"/>
    </row>
    <row r="394" spans="1:56" hidden="1">
      <c r="A394" s="35">
        <v>422</v>
      </c>
      <c r="B394" s="78"/>
      <c r="C394" s="79"/>
      <c r="D394" s="30" t="s">
        <v>111</v>
      </c>
      <c r="E394" s="10">
        <f>SUM(E395:E399)</f>
        <v>21721.68</v>
      </c>
      <c r="F394" s="10">
        <f t="shared" ref="F394:G394" si="277">SUM(F395:F399)</f>
        <v>5707.0865093901384</v>
      </c>
      <c r="G394" s="10">
        <f t="shared" si="277"/>
        <v>11329.82</v>
      </c>
      <c r="H394" s="10">
        <f t="shared" si="237"/>
        <v>0</v>
      </c>
      <c r="I394" s="10">
        <f t="shared" ref="I394" si="278">SUM(I395:I399)</f>
        <v>11329.82</v>
      </c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  <c r="AH394" s="106"/>
      <c r="AI394" s="106"/>
      <c r="AJ394" s="106"/>
      <c r="AK394" s="106"/>
      <c r="AL394" s="106"/>
      <c r="AM394" s="106"/>
      <c r="AN394" s="106"/>
      <c r="AO394" s="106"/>
      <c r="AP394" s="106"/>
      <c r="AQ394" s="106"/>
      <c r="AR394" s="106"/>
      <c r="AS394" s="106"/>
      <c r="AT394" s="106"/>
      <c r="AU394" s="106"/>
      <c r="AV394" s="106"/>
      <c r="AW394" s="106"/>
      <c r="AX394" s="106"/>
      <c r="AY394" s="106"/>
      <c r="AZ394" s="106"/>
      <c r="BA394" s="106"/>
      <c r="BB394" s="106"/>
      <c r="BC394" s="106"/>
      <c r="BD394" s="106"/>
    </row>
    <row r="395" spans="1:56" hidden="1">
      <c r="A395" s="80">
        <v>4221</v>
      </c>
      <c r="B395" s="81"/>
      <c r="C395" s="82"/>
      <c r="D395" s="31" t="s">
        <v>112</v>
      </c>
      <c r="E395" s="12">
        <v>15492.07</v>
      </c>
      <c r="F395" s="12">
        <v>0</v>
      </c>
      <c r="G395" s="12">
        <f>3424+437.63+4056.25</f>
        <v>7917.88</v>
      </c>
      <c r="H395" s="12">
        <f t="shared" si="237"/>
        <v>0</v>
      </c>
      <c r="I395" s="12">
        <f>3424+437.63+4056.25</f>
        <v>7917.88</v>
      </c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  <c r="AC395" s="100"/>
      <c r="AD395" s="100"/>
      <c r="AE395" s="100"/>
      <c r="AF395" s="100"/>
      <c r="AG395" s="100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  <c r="AV395" s="100"/>
      <c r="AW395" s="100"/>
      <c r="AX395" s="100"/>
      <c r="AY395" s="100"/>
      <c r="AZ395" s="100"/>
      <c r="BA395" s="100"/>
      <c r="BB395" s="100"/>
      <c r="BC395" s="100"/>
      <c r="BD395" s="100"/>
    </row>
    <row r="396" spans="1:56" hidden="1">
      <c r="A396" s="80">
        <v>4222</v>
      </c>
      <c r="B396" s="81"/>
      <c r="C396" s="82"/>
      <c r="D396" s="31" t="s">
        <v>113</v>
      </c>
      <c r="E396" s="12">
        <v>0</v>
      </c>
      <c r="F396" s="12">
        <v>0</v>
      </c>
      <c r="G396" s="12">
        <v>0</v>
      </c>
      <c r="H396" s="12">
        <f t="shared" ref="H396:H459" si="279">I396-G396</f>
        <v>0</v>
      </c>
      <c r="I396" s="12">
        <v>0</v>
      </c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  <c r="AC396" s="100"/>
      <c r="AD396" s="100"/>
      <c r="AE396" s="100"/>
      <c r="AF396" s="100"/>
      <c r="AG396" s="100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  <c r="AV396" s="100"/>
      <c r="AW396" s="100"/>
      <c r="AX396" s="100"/>
      <c r="AY396" s="100"/>
      <c r="AZ396" s="100"/>
      <c r="BA396" s="100"/>
      <c r="BB396" s="100"/>
      <c r="BC396" s="100"/>
      <c r="BD396" s="100"/>
    </row>
    <row r="397" spans="1:56" hidden="1">
      <c r="A397" s="80">
        <v>4223</v>
      </c>
      <c r="B397" s="81"/>
      <c r="C397" s="82"/>
      <c r="D397" s="31" t="s">
        <v>114</v>
      </c>
      <c r="E397" s="12">
        <v>4458.96</v>
      </c>
      <c r="F397" s="12">
        <v>1725.3965093901386</v>
      </c>
      <c r="G397" s="12">
        <v>1234.4000000000001</v>
      </c>
      <c r="H397" s="12">
        <f t="shared" si="279"/>
        <v>0</v>
      </c>
      <c r="I397" s="12">
        <v>1234.4000000000001</v>
      </c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  <c r="AC397" s="100"/>
      <c r="AD397" s="100"/>
      <c r="AE397" s="100"/>
      <c r="AF397" s="100"/>
      <c r="AG397" s="100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  <c r="AV397" s="100"/>
      <c r="AW397" s="100"/>
      <c r="AX397" s="100"/>
      <c r="AY397" s="100"/>
      <c r="AZ397" s="100"/>
      <c r="BA397" s="100"/>
      <c r="BB397" s="100"/>
      <c r="BC397" s="100"/>
      <c r="BD397" s="100"/>
    </row>
    <row r="398" spans="1:56" hidden="1">
      <c r="A398" s="80">
        <v>4226</v>
      </c>
      <c r="B398" s="81"/>
      <c r="C398" s="82"/>
      <c r="D398" s="31" t="s">
        <v>115</v>
      </c>
      <c r="E398" s="12">
        <v>0</v>
      </c>
      <c r="F398" s="12">
        <v>0</v>
      </c>
      <c r="G398" s="12">
        <v>0</v>
      </c>
      <c r="H398" s="12">
        <f t="shared" si="279"/>
        <v>0</v>
      </c>
      <c r="I398" s="12">
        <v>0</v>
      </c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  <c r="AC398" s="100"/>
      <c r="AD398" s="100"/>
      <c r="AE398" s="100"/>
      <c r="AF398" s="100"/>
      <c r="AG398" s="100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  <c r="AV398" s="100"/>
      <c r="AW398" s="100"/>
      <c r="AX398" s="100"/>
      <c r="AY398" s="100"/>
      <c r="AZ398" s="100"/>
      <c r="BA398" s="100"/>
      <c r="BB398" s="100"/>
      <c r="BC398" s="100"/>
      <c r="BD398" s="100"/>
    </row>
    <row r="399" spans="1:56" ht="24" hidden="1">
      <c r="A399" s="80">
        <v>4227</v>
      </c>
      <c r="B399" s="81"/>
      <c r="C399" s="82"/>
      <c r="D399" s="31" t="s">
        <v>116</v>
      </c>
      <c r="E399" s="12">
        <v>1770.65</v>
      </c>
      <c r="F399" s="12">
        <v>3981.69</v>
      </c>
      <c r="G399" s="12">
        <v>2177.54</v>
      </c>
      <c r="H399" s="12">
        <f t="shared" si="279"/>
        <v>0</v>
      </c>
      <c r="I399" s="12">
        <v>2177.54</v>
      </c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  <c r="AC399" s="100"/>
      <c r="AD399" s="100"/>
      <c r="AE399" s="100"/>
      <c r="AF399" s="100"/>
      <c r="AG399" s="100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  <c r="AV399" s="100"/>
      <c r="AW399" s="100"/>
      <c r="AX399" s="100"/>
      <c r="AY399" s="100"/>
      <c r="AZ399" s="100"/>
      <c r="BA399" s="100"/>
      <c r="BB399" s="100"/>
      <c r="BC399" s="100"/>
      <c r="BD399" s="100"/>
    </row>
    <row r="400" spans="1:56" ht="24" hidden="1">
      <c r="A400" s="35">
        <v>424</v>
      </c>
      <c r="B400" s="78"/>
      <c r="C400" s="79"/>
      <c r="D400" s="30" t="s">
        <v>117</v>
      </c>
      <c r="E400" s="10">
        <f>E401</f>
        <v>929.06</v>
      </c>
      <c r="F400" s="10">
        <f t="shared" ref="F400:I400" si="280">F401</f>
        <v>0</v>
      </c>
      <c r="G400" s="10">
        <f t="shared" si="280"/>
        <v>929.06</v>
      </c>
      <c r="H400" s="10">
        <f t="shared" si="279"/>
        <v>0</v>
      </c>
      <c r="I400" s="10">
        <f t="shared" si="280"/>
        <v>929.06</v>
      </c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  <c r="AH400" s="106"/>
      <c r="AI400" s="106"/>
      <c r="AJ400" s="106"/>
      <c r="AK400" s="106"/>
      <c r="AL400" s="106"/>
      <c r="AM400" s="106"/>
      <c r="AN400" s="106"/>
      <c r="AO400" s="106"/>
      <c r="AP400" s="106"/>
      <c r="AQ400" s="106"/>
      <c r="AR400" s="106"/>
      <c r="AS400" s="106"/>
      <c r="AT400" s="106"/>
      <c r="AU400" s="106"/>
      <c r="AV400" s="106"/>
      <c r="AW400" s="106"/>
      <c r="AX400" s="106"/>
      <c r="AY400" s="106"/>
      <c r="AZ400" s="106"/>
      <c r="BA400" s="106"/>
      <c r="BB400" s="106"/>
      <c r="BC400" s="106"/>
      <c r="BD400" s="106"/>
    </row>
    <row r="401" spans="1:56" hidden="1">
      <c r="A401" s="80">
        <v>4241</v>
      </c>
      <c r="B401" s="81"/>
      <c r="C401" s="82"/>
      <c r="D401" s="31" t="s">
        <v>118</v>
      </c>
      <c r="E401" s="12">
        <v>929.06</v>
      </c>
      <c r="F401" s="12">
        <v>0</v>
      </c>
      <c r="G401" s="12">
        <v>929.06</v>
      </c>
      <c r="H401" s="12">
        <f t="shared" si="279"/>
        <v>0</v>
      </c>
      <c r="I401" s="12">
        <v>929.06</v>
      </c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  <c r="AC401" s="100"/>
      <c r="AD401" s="100"/>
      <c r="AE401" s="100"/>
      <c r="AF401" s="100"/>
      <c r="AG401" s="100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/>
      <c r="AV401" s="100"/>
      <c r="AW401" s="100"/>
      <c r="AX401" s="100"/>
      <c r="AY401" s="100"/>
      <c r="AZ401" s="100"/>
      <c r="BA401" s="100"/>
      <c r="BB401" s="100"/>
      <c r="BC401" s="100"/>
      <c r="BD401" s="100"/>
    </row>
    <row r="402" spans="1:56" ht="25.5">
      <c r="A402" s="318" t="s">
        <v>181</v>
      </c>
      <c r="B402" s="318"/>
      <c r="C402" s="318"/>
      <c r="D402" s="73" t="s">
        <v>195</v>
      </c>
      <c r="E402" s="74">
        <f>E404+E411</f>
        <v>2725.9700000000003</v>
      </c>
      <c r="F402" s="74">
        <f>F404+F411</f>
        <v>17386.687902316011</v>
      </c>
      <c r="G402" s="74">
        <f t="shared" ref="G402" si="281">G404+G411</f>
        <v>6598.03</v>
      </c>
      <c r="H402" s="74">
        <f t="shared" si="279"/>
        <v>0</v>
      </c>
      <c r="I402" s="74">
        <f t="shared" ref="I402" si="282">I404+I411</f>
        <v>6598.03</v>
      </c>
      <c r="J402" s="108"/>
      <c r="K402" s="108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  <c r="AA402" s="108"/>
      <c r="AB402" s="108"/>
      <c r="AC402" s="108"/>
      <c r="AD402" s="108"/>
      <c r="AE402" s="108"/>
      <c r="AF402" s="108"/>
      <c r="AG402" s="108"/>
      <c r="AH402" s="108"/>
      <c r="AI402" s="108"/>
      <c r="AJ402" s="108"/>
      <c r="AK402" s="108"/>
      <c r="AL402" s="108"/>
      <c r="AM402" s="108"/>
      <c r="AN402" s="108"/>
      <c r="AO402" s="108"/>
      <c r="AP402" s="108"/>
      <c r="AQ402" s="108"/>
      <c r="AR402" s="108"/>
      <c r="AS402" s="108"/>
      <c r="AT402" s="108"/>
      <c r="AU402" s="108"/>
      <c r="AV402" s="108"/>
      <c r="AW402" s="108"/>
      <c r="AX402" s="108"/>
      <c r="AY402" s="108"/>
      <c r="AZ402" s="108"/>
      <c r="BA402" s="108"/>
      <c r="BB402" s="108"/>
      <c r="BC402" s="108"/>
      <c r="BD402" s="108"/>
    </row>
    <row r="403" spans="1:56">
      <c r="A403" s="319" t="s">
        <v>196</v>
      </c>
      <c r="B403" s="319"/>
      <c r="C403" s="319"/>
      <c r="D403" s="57" t="s">
        <v>31</v>
      </c>
      <c r="E403" s="14">
        <f>E404</f>
        <v>1740.95</v>
      </c>
      <c r="F403" s="14">
        <f t="shared" ref="F403:I404" si="283">F404</f>
        <v>2919.9017851217732</v>
      </c>
      <c r="G403" s="14">
        <f t="shared" si="283"/>
        <v>800</v>
      </c>
      <c r="H403" s="14">
        <f t="shared" si="279"/>
        <v>0</v>
      </c>
      <c r="I403" s="14">
        <f t="shared" si="283"/>
        <v>800</v>
      </c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  <c r="AC403" s="103"/>
      <c r="AD403" s="103"/>
      <c r="AE403" s="103"/>
      <c r="AF403" s="103"/>
      <c r="AG403" s="103"/>
      <c r="AH403" s="103"/>
      <c r="AI403" s="103"/>
      <c r="AJ403" s="103"/>
      <c r="AK403" s="103"/>
      <c r="AL403" s="103"/>
      <c r="AM403" s="103"/>
      <c r="AN403" s="103"/>
      <c r="AO403" s="103"/>
      <c r="AP403" s="103"/>
      <c r="AQ403" s="103"/>
      <c r="AR403" s="103"/>
      <c r="AS403" s="103"/>
      <c r="AT403" s="103"/>
      <c r="AU403" s="103"/>
      <c r="AV403" s="103"/>
      <c r="AW403" s="103"/>
      <c r="AX403" s="103"/>
      <c r="AY403" s="103"/>
      <c r="AZ403" s="103"/>
      <c r="BA403" s="103"/>
      <c r="BB403" s="103"/>
      <c r="BC403" s="103"/>
      <c r="BD403" s="103"/>
    </row>
    <row r="404" spans="1:56">
      <c r="A404" s="75">
        <v>3</v>
      </c>
      <c r="B404" s="76"/>
      <c r="C404" s="77"/>
      <c r="D404" s="83" t="s">
        <v>52</v>
      </c>
      <c r="E404" s="6">
        <f>E405</f>
        <v>1740.95</v>
      </c>
      <c r="F404" s="6">
        <f t="shared" si="283"/>
        <v>2919.9017851217732</v>
      </c>
      <c r="G404" s="6">
        <f t="shared" si="283"/>
        <v>800</v>
      </c>
      <c r="H404" s="6">
        <f t="shared" si="279"/>
        <v>0</v>
      </c>
      <c r="I404" s="6">
        <f t="shared" si="283"/>
        <v>800</v>
      </c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  <c r="Z404" s="104"/>
      <c r="AA404" s="104"/>
      <c r="AB404" s="104"/>
      <c r="AC404" s="104"/>
      <c r="AD404" s="104"/>
      <c r="AE404" s="104"/>
      <c r="AF404" s="104"/>
      <c r="AG404" s="104"/>
      <c r="AH404" s="104"/>
      <c r="AI404" s="104"/>
      <c r="AJ404" s="104"/>
      <c r="AK404" s="104"/>
      <c r="AL404" s="104"/>
      <c r="AM404" s="104"/>
      <c r="AN404" s="104"/>
      <c r="AO404" s="104"/>
      <c r="AP404" s="104"/>
      <c r="AQ404" s="104"/>
      <c r="AR404" s="104"/>
      <c r="AS404" s="104"/>
      <c r="AT404" s="104"/>
      <c r="AU404" s="104"/>
      <c r="AV404" s="104"/>
      <c r="AW404" s="104"/>
      <c r="AX404" s="104"/>
      <c r="AY404" s="104"/>
      <c r="AZ404" s="104"/>
      <c r="BA404" s="104"/>
      <c r="BB404" s="104"/>
      <c r="BC404" s="104"/>
      <c r="BD404" s="104"/>
    </row>
    <row r="405" spans="1:56" s="100" customFormat="1">
      <c r="A405" s="272">
        <v>32</v>
      </c>
      <c r="B405" s="273"/>
      <c r="C405" s="274"/>
      <c r="D405" s="275" t="s">
        <v>62</v>
      </c>
      <c r="E405" s="221">
        <f>E406+E408</f>
        <v>1740.95</v>
      </c>
      <c r="F405" s="221">
        <f>F406+F408</f>
        <v>2919.9017851217732</v>
      </c>
      <c r="G405" s="221">
        <f t="shared" ref="G405" si="284">G406+G408</f>
        <v>800</v>
      </c>
      <c r="H405" s="221">
        <f t="shared" si="279"/>
        <v>0</v>
      </c>
      <c r="I405" s="221">
        <f t="shared" ref="I405" si="285">I406+I408</f>
        <v>800</v>
      </c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  <c r="BD405" s="105"/>
    </row>
    <row r="406" spans="1:56" hidden="1">
      <c r="A406" s="35">
        <v>322</v>
      </c>
      <c r="B406" s="78"/>
      <c r="C406" s="79"/>
      <c r="D406" s="30" t="s">
        <v>68</v>
      </c>
      <c r="E406" s="10">
        <f>E407</f>
        <v>504.31</v>
      </c>
      <c r="F406" s="10">
        <f t="shared" ref="F406:I406" si="286">F407</f>
        <v>265.44561682925212</v>
      </c>
      <c r="G406" s="10">
        <f t="shared" si="286"/>
        <v>300</v>
      </c>
      <c r="H406" s="10">
        <f t="shared" si="279"/>
        <v>0</v>
      </c>
      <c r="I406" s="10">
        <f t="shared" si="286"/>
        <v>300</v>
      </c>
      <c r="J406" s="110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  <c r="AH406" s="106"/>
      <c r="AI406" s="106"/>
      <c r="AJ406" s="106"/>
      <c r="AK406" s="106"/>
      <c r="AL406" s="106"/>
      <c r="AM406" s="106"/>
      <c r="AN406" s="106"/>
      <c r="AO406" s="106"/>
      <c r="AP406" s="106"/>
      <c r="AQ406" s="106"/>
      <c r="AR406" s="106"/>
      <c r="AS406" s="106"/>
      <c r="AT406" s="106"/>
      <c r="AU406" s="106"/>
      <c r="AV406" s="106"/>
      <c r="AW406" s="106"/>
      <c r="AX406" s="106"/>
      <c r="AY406" s="106"/>
      <c r="AZ406" s="106"/>
      <c r="BA406" s="106"/>
      <c r="BB406" s="106"/>
      <c r="BC406" s="106"/>
      <c r="BD406" s="106"/>
    </row>
    <row r="407" spans="1:56" ht="24" hidden="1">
      <c r="A407" s="80">
        <v>3224</v>
      </c>
      <c r="B407" s="81"/>
      <c r="C407" s="82"/>
      <c r="D407" s="31" t="s">
        <v>72</v>
      </c>
      <c r="E407" s="12">
        <v>504.31</v>
      </c>
      <c r="F407" s="12">
        <v>265.44561682925212</v>
      </c>
      <c r="G407" s="12">
        <v>300</v>
      </c>
      <c r="H407" s="12">
        <f t="shared" si="279"/>
        <v>0</v>
      </c>
      <c r="I407" s="12">
        <v>300</v>
      </c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  <c r="AC407" s="100"/>
      <c r="AD407" s="100"/>
      <c r="AE407" s="100"/>
      <c r="AF407" s="100"/>
      <c r="AG407" s="100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/>
      <c r="AV407" s="100"/>
      <c r="AW407" s="100"/>
      <c r="AX407" s="100"/>
      <c r="AY407" s="100"/>
      <c r="AZ407" s="100"/>
      <c r="BA407" s="100"/>
      <c r="BB407" s="100"/>
      <c r="BC407" s="100"/>
      <c r="BD407" s="100"/>
    </row>
    <row r="408" spans="1:56" hidden="1">
      <c r="A408" s="35">
        <v>323</v>
      </c>
      <c r="B408" s="78"/>
      <c r="C408" s="79"/>
      <c r="D408" s="30" t="s">
        <v>75</v>
      </c>
      <c r="E408" s="10">
        <f>E409</f>
        <v>1236.6400000000001</v>
      </c>
      <c r="F408" s="10">
        <f t="shared" ref="F408:I408" si="287">F409</f>
        <v>2654.4561682925209</v>
      </c>
      <c r="G408" s="10">
        <f t="shared" si="287"/>
        <v>500</v>
      </c>
      <c r="H408" s="10">
        <f t="shared" si="279"/>
        <v>0</v>
      </c>
      <c r="I408" s="10">
        <f t="shared" si="287"/>
        <v>500</v>
      </c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  <c r="AH408" s="106"/>
      <c r="AI408" s="106"/>
      <c r="AJ408" s="106"/>
      <c r="AK408" s="106"/>
      <c r="AL408" s="106"/>
      <c r="AM408" s="106"/>
      <c r="AN408" s="106"/>
      <c r="AO408" s="106"/>
      <c r="AP408" s="106"/>
      <c r="AQ408" s="106"/>
      <c r="AR408" s="106"/>
      <c r="AS408" s="106"/>
      <c r="AT408" s="106"/>
      <c r="AU408" s="106"/>
      <c r="AV408" s="106"/>
      <c r="AW408" s="106"/>
      <c r="AX408" s="106"/>
      <c r="AY408" s="106"/>
      <c r="AZ408" s="106"/>
      <c r="BA408" s="106"/>
      <c r="BB408" s="106"/>
      <c r="BC408" s="106"/>
      <c r="BD408" s="106"/>
    </row>
    <row r="409" spans="1:56" ht="24" hidden="1">
      <c r="A409" s="80">
        <v>3232</v>
      </c>
      <c r="B409" s="81"/>
      <c r="C409" s="82"/>
      <c r="D409" s="31" t="s">
        <v>77</v>
      </c>
      <c r="E409" s="12">
        <v>1236.6400000000001</v>
      </c>
      <c r="F409" s="12">
        <v>2654.4561682925209</v>
      </c>
      <c r="G409" s="12">
        <v>500</v>
      </c>
      <c r="H409" s="12">
        <f t="shared" si="279"/>
        <v>0</v>
      </c>
      <c r="I409" s="12">
        <v>500</v>
      </c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  <c r="AC409" s="100"/>
      <c r="AD409" s="100"/>
      <c r="AE409" s="100"/>
      <c r="AF409" s="100"/>
      <c r="AG409" s="100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  <c r="AV409" s="100"/>
      <c r="AW409" s="100"/>
      <c r="AX409" s="100"/>
      <c r="AY409" s="100"/>
      <c r="AZ409" s="100"/>
      <c r="BA409" s="100"/>
      <c r="BB409" s="100"/>
      <c r="BC409" s="100"/>
      <c r="BD409" s="100"/>
    </row>
    <row r="410" spans="1:56">
      <c r="A410" s="319" t="s">
        <v>187</v>
      </c>
      <c r="B410" s="319"/>
      <c r="C410" s="319"/>
      <c r="D410" s="57" t="s">
        <v>24</v>
      </c>
      <c r="E410" s="14">
        <f>E411</f>
        <v>985.02</v>
      </c>
      <c r="F410" s="14">
        <f t="shared" ref="F410:I411" si="288">F411</f>
        <v>14466.786117194239</v>
      </c>
      <c r="G410" s="14">
        <f t="shared" si="288"/>
        <v>5798.03</v>
      </c>
      <c r="H410" s="14">
        <f t="shared" si="279"/>
        <v>0</v>
      </c>
      <c r="I410" s="14">
        <f t="shared" si="288"/>
        <v>5798.03</v>
      </c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  <c r="AC410" s="103"/>
      <c r="AD410" s="103"/>
      <c r="AE410" s="103"/>
      <c r="AF410" s="103"/>
      <c r="AG410" s="103"/>
      <c r="AH410" s="103"/>
      <c r="AI410" s="103"/>
      <c r="AJ410" s="103"/>
      <c r="AK410" s="103"/>
      <c r="AL410" s="103"/>
      <c r="AM410" s="103"/>
      <c r="AN410" s="103"/>
      <c r="AO410" s="103"/>
      <c r="AP410" s="103"/>
      <c r="AQ410" s="103"/>
      <c r="AR410" s="103"/>
      <c r="AS410" s="103"/>
      <c r="AT410" s="103"/>
      <c r="AU410" s="103"/>
      <c r="AV410" s="103"/>
      <c r="AW410" s="103"/>
      <c r="AX410" s="103"/>
      <c r="AY410" s="103"/>
      <c r="AZ410" s="103"/>
      <c r="BA410" s="103"/>
      <c r="BB410" s="103"/>
      <c r="BC410" s="103"/>
      <c r="BD410" s="103"/>
    </row>
    <row r="411" spans="1:56">
      <c r="A411" s="75">
        <v>3</v>
      </c>
      <c r="B411" s="96"/>
      <c r="C411" s="97"/>
      <c r="D411" s="83" t="s">
        <v>52</v>
      </c>
      <c r="E411" s="6">
        <f>E412</f>
        <v>985.02</v>
      </c>
      <c r="F411" s="6">
        <f t="shared" si="288"/>
        <v>14466.786117194239</v>
      </c>
      <c r="G411" s="6">
        <f t="shared" si="288"/>
        <v>5798.03</v>
      </c>
      <c r="H411" s="6">
        <f t="shared" si="279"/>
        <v>0</v>
      </c>
      <c r="I411" s="6">
        <f t="shared" si="288"/>
        <v>5798.03</v>
      </c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  <c r="AA411" s="104"/>
      <c r="AB411" s="104"/>
      <c r="AC411" s="104"/>
      <c r="AD411" s="104"/>
      <c r="AE411" s="104"/>
      <c r="AF411" s="104"/>
      <c r="AG411" s="104"/>
      <c r="AH411" s="104"/>
      <c r="AI411" s="104"/>
      <c r="AJ411" s="104"/>
      <c r="AK411" s="104"/>
      <c r="AL411" s="104"/>
      <c r="AM411" s="104"/>
      <c r="AN411" s="104"/>
      <c r="AO411" s="104"/>
      <c r="AP411" s="104"/>
      <c r="AQ411" s="104"/>
      <c r="AR411" s="104"/>
      <c r="AS411" s="104"/>
      <c r="AT411" s="104"/>
      <c r="AU411" s="104"/>
      <c r="AV411" s="104"/>
      <c r="AW411" s="104"/>
      <c r="AX411" s="104"/>
      <c r="AY411" s="104"/>
      <c r="AZ411" s="104"/>
      <c r="BA411" s="104"/>
      <c r="BB411" s="104"/>
      <c r="BC411" s="104"/>
      <c r="BD411" s="104"/>
    </row>
    <row r="412" spans="1:56" s="100" customFormat="1">
      <c r="A412" s="272">
        <v>32</v>
      </c>
      <c r="B412" s="284"/>
      <c r="C412" s="285"/>
      <c r="D412" s="275" t="s">
        <v>62</v>
      </c>
      <c r="E412" s="221">
        <f>E413+E415</f>
        <v>985.02</v>
      </c>
      <c r="F412" s="221">
        <f t="shared" ref="F412:G412" si="289">F413+F415</f>
        <v>14466.786117194239</v>
      </c>
      <c r="G412" s="221">
        <f t="shared" si="289"/>
        <v>5798.03</v>
      </c>
      <c r="H412" s="221">
        <f t="shared" si="279"/>
        <v>0</v>
      </c>
      <c r="I412" s="221">
        <f t="shared" ref="I412" si="290">I413+I415</f>
        <v>5798.03</v>
      </c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  <c r="AN412" s="105"/>
      <c r="AO412" s="105"/>
      <c r="AP412" s="105"/>
      <c r="AQ412" s="105"/>
      <c r="AR412" s="105"/>
      <c r="AS412" s="105"/>
      <c r="AT412" s="105"/>
      <c r="AU412" s="105"/>
      <c r="AV412" s="105"/>
      <c r="AW412" s="105"/>
      <c r="AX412" s="105"/>
      <c r="AY412" s="105"/>
      <c r="AZ412" s="105"/>
      <c r="BA412" s="105"/>
      <c r="BB412" s="105"/>
      <c r="BC412" s="105"/>
      <c r="BD412" s="105"/>
    </row>
    <row r="413" spans="1:56" hidden="1">
      <c r="A413" s="35">
        <v>322</v>
      </c>
      <c r="B413" s="60"/>
      <c r="C413" s="61"/>
      <c r="D413" s="30" t="s">
        <v>68</v>
      </c>
      <c r="E413" s="10">
        <f>E414</f>
        <v>985.02</v>
      </c>
      <c r="F413" s="10">
        <f t="shared" ref="F413:I413" si="291">F414</f>
        <v>1194.5052757316344</v>
      </c>
      <c r="G413" s="10">
        <f t="shared" si="291"/>
        <v>232.5</v>
      </c>
      <c r="H413" s="10">
        <f t="shared" si="279"/>
        <v>0</v>
      </c>
      <c r="I413" s="10">
        <f t="shared" si="291"/>
        <v>232.5</v>
      </c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  <c r="AH413" s="106"/>
      <c r="AI413" s="106"/>
      <c r="AJ413" s="106"/>
      <c r="AK413" s="106"/>
      <c r="AL413" s="106"/>
      <c r="AM413" s="106"/>
      <c r="AN413" s="106"/>
      <c r="AO413" s="106"/>
      <c r="AP413" s="106"/>
      <c r="AQ413" s="106"/>
      <c r="AR413" s="106"/>
      <c r="AS413" s="106"/>
      <c r="AT413" s="106"/>
      <c r="AU413" s="106"/>
      <c r="AV413" s="106"/>
      <c r="AW413" s="106"/>
      <c r="AX413" s="106"/>
      <c r="AY413" s="106"/>
      <c r="AZ413" s="106"/>
      <c r="BA413" s="106"/>
      <c r="BB413" s="106"/>
      <c r="BC413" s="106"/>
      <c r="BD413" s="106"/>
    </row>
    <row r="414" spans="1:56" ht="24" hidden="1">
      <c r="A414" s="80">
        <v>3224</v>
      </c>
      <c r="B414" s="63"/>
      <c r="C414" s="64"/>
      <c r="D414" s="31" t="s">
        <v>72</v>
      </c>
      <c r="E414" s="12">
        <v>985.02</v>
      </c>
      <c r="F414" s="12">
        <v>1194.5052757316344</v>
      </c>
      <c r="G414" s="12">
        <v>232.5</v>
      </c>
      <c r="H414" s="12">
        <f t="shared" si="279"/>
        <v>0</v>
      </c>
      <c r="I414" s="12">
        <v>232.5</v>
      </c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  <c r="AC414" s="100"/>
      <c r="AD414" s="100"/>
      <c r="AE414" s="100"/>
      <c r="AF414" s="100"/>
      <c r="AG414" s="100"/>
      <c r="AH414" s="100"/>
      <c r="AI414" s="100"/>
      <c r="AJ414" s="100"/>
      <c r="AK414" s="100"/>
      <c r="AL414" s="100"/>
      <c r="AM414" s="100"/>
      <c r="AN414" s="100"/>
      <c r="AO414" s="100"/>
      <c r="AP414" s="100"/>
      <c r="AQ414" s="100"/>
      <c r="AR414" s="100"/>
      <c r="AS414" s="100"/>
      <c r="AT414" s="100"/>
      <c r="AU414" s="100"/>
      <c r="AV414" s="100"/>
      <c r="AW414" s="100"/>
      <c r="AX414" s="100"/>
      <c r="AY414" s="100"/>
      <c r="AZ414" s="100"/>
      <c r="BA414" s="100"/>
      <c r="BB414" s="100"/>
      <c r="BC414" s="100"/>
      <c r="BD414" s="100"/>
    </row>
    <row r="415" spans="1:56" hidden="1">
      <c r="A415" s="35">
        <v>323</v>
      </c>
      <c r="B415" s="60"/>
      <c r="C415" s="61"/>
      <c r="D415" s="30" t="s">
        <v>75</v>
      </c>
      <c r="E415" s="10">
        <f>E416</f>
        <v>0</v>
      </c>
      <c r="F415" s="10">
        <f t="shared" ref="F415:I415" si="292">F416</f>
        <v>13272.280841462605</v>
      </c>
      <c r="G415" s="10">
        <f t="shared" si="292"/>
        <v>5565.53</v>
      </c>
      <c r="H415" s="10">
        <f t="shared" si="279"/>
        <v>0</v>
      </c>
      <c r="I415" s="10">
        <f t="shared" si="292"/>
        <v>5565.53</v>
      </c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  <c r="AH415" s="106"/>
      <c r="AI415" s="106"/>
      <c r="AJ415" s="106"/>
      <c r="AK415" s="106"/>
      <c r="AL415" s="106"/>
      <c r="AM415" s="106"/>
      <c r="AN415" s="106"/>
      <c r="AO415" s="106"/>
      <c r="AP415" s="106"/>
      <c r="AQ415" s="106"/>
      <c r="AR415" s="106"/>
      <c r="AS415" s="106"/>
      <c r="AT415" s="106"/>
      <c r="AU415" s="106"/>
      <c r="AV415" s="106"/>
      <c r="AW415" s="106"/>
      <c r="AX415" s="106"/>
      <c r="AY415" s="106"/>
      <c r="AZ415" s="106"/>
      <c r="BA415" s="106"/>
      <c r="BB415" s="106"/>
      <c r="BC415" s="106"/>
      <c r="BD415" s="106"/>
    </row>
    <row r="416" spans="1:56" ht="24" hidden="1">
      <c r="A416" s="80">
        <v>3232</v>
      </c>
      <c r="B416" s="63"/>
      <c r="C416" s="64"/>
      <c r="D416" s="31" t="s">
        <v>77</v>
      </c>
      <c r="E416" s="12">
        <v>0</v>
      </c>
      <c r="F416" s="12">
        <v>13272.280841462605</v>
      </c>
      <c r="G416" s="12">
        <v>5565.53</v>
      </c>
      <c r="H416" s="12">
        <f t="shared" si="279"/>
        <v>0</v>
      </c>
      <c r="I416" s="12">
        <v>5565.53</v>
      </c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  <c r="AC416" s="100"/>
      <c r="AD416" s="100"/>
      <c r="AE416" s="100"/>
      <c r="AF416" s="100"/>
      <c r="AG416" s="100"/>
      <c r="AH416" s="100"/>
      <c r="AI416" s="100"/>
      <c r="AJ416" s="100"/>
      <c r="AK416" s="100"/>
      <c r="AL416" s="100"/>
      <c r="AM416" s="100"/>
      <c r="AN416" s="100"/>
      <c r="AO416" s="100"/>
      <c r="AP416" s="100"/>
      <c r="AQ416" s="100"/>
      <c r="AR416" s="100"/>
      <c r="AS416" s="100"/>
      <c r="AT416" s="100"/>
      <c r="AU416" s="100"/>
      <c r="AV416" s="100"/>
      <c r="AW416" s="100"/>
      <c r="AX416" s="100"/>
      <c r="AY416" s="100"/>
      <c r="AZ416" s="100"/>
      <c r="BA416" s="100"/>
      <c r="BB416" s="100"/>
      <c r="BC416" s="100"/>
      <c r="BD416" s="100"/>
    </row>
    <row r="417" spans="1:56">
      <c r="A417" s="318" t="s">
        <v>197</v>
      </c>
      <c r="B417" s="318"/>
      <c r="C417" s="318"/>
      <c r="D417" s="73" t="s">
        <v>198</v>
      </c>
      <c r="E417" s="74">
        <f>E418+E434</f>
        <v>67033.7</v>
      </c>
      <c r="F417" s="74">
        <f t="shared" ref="F417:G417" si="293">F418+F434</f>
        <v>53089.123365850421</v>
      </c>
      <c r="G417" s="74">
        <f t="shared" si="293"/>
        <v>55000</v>
      </c>
      <c r="H417" s="74">
        <f t="shared" si="279"/>
        <v>20000</v>
      </c>
      <c r="I417" s="74">
        <f t="shared" ref="I417" si="294">I418+I434</f>
        <v>75000</v>
      </c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  <c r="AA417" s="108"/>
      <c r="AB417" s="108"/>
      <c r="AC417" s="108"/>
      <c r="AD417" s="108"/>
      <c r="AE417" s="108"/>
      <c r="AF417" s="108"/>
      <c r="AG417" s="108"/>
      <c r="AH417" s="108"/>
      <c r="AI417" s="108"/>
      <c r="AJ417" s="108"/>
      <c r="AK417" s="108"/>
      <c r="AL417" s="108"/>
      <c r="AM417" s="108"/>
      <c r="AN417" s="108"/>
      <c r="AO417" s="108"/>
      <c r="AP417" s="108"/>
      <c r="AQ417" s="108"/>
      <c r="AR417" s="108"/>
      <c r="AS417" s="108"/>
      <c r="AT417" s="108"/>
      <c r="AU417" s="108"/>
      <c r="AV417" s="108"/>
      <c r="AW417" s="108"/>
      <c r="AX417" s="108"/>
      <c r="AY417" s="108"/>
      <c r="AZ417" s="108"/>
      <c r="BA417" s="108"/>
      <c r="BB417" s="108"/>
      <c r="BC417" s="108"/>
      <c r="BD417" s="108"/>
    </row>
    <row r="418" spans="1:56">
      <c r="A418" s="319" t="s">
        <v>199</v>
      </c>
      <c r="B418" s="319"/>
      <c r="C418" s="319"/>
      <c r="D418" s="57" t="s">
        <v>277</v>
      </c>
      <c r="E418" s="14">
        <f>E419</f>
        <v>54898.95</v>
      </c>
      <c r="F418" s="14">
        <f t="shared" ref="F418:I418" si="295">F419</f>
        <v>53089.123365850421</v>
      </c>
      <c r="G418" s="14">
        <f t="shared" si="295"/>
        <v>55000</v>
      </c>
      <c r="H418" s="14">
        <f t="shared" si="279"/>
        <v>0</v>
      </c>
      <c r="I418" s="14">
        <f t="shared" si="295"/>
        <v>55000</v>
      </c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  <c r="AC418" s="103"/>
      <c r="AD418" s="103"/>
      <c r="AE418" s="103"/>
      <c r="AF418" s="103"/>
      <c r="AG418" s="103"/>
      <c r="AH418" s="103"/>
      <c r="AI418" s="103"/>
      <c r="AJ418" s="103"/>
      <c r="AK418" s="103"/>
      <c r="AL418" s="103"/>
      <c r="AM418" s="103"/>
      <c r="AN418" s="103"/>
      <c r="AO418" s="103"/>
      <c r="AP418" s="103"/>
      <c r="AQ418" s="103"/>
      <c r="AR418" s="103"/>
      <c r="AS418" s="103"/>
      <c r="AT418" s="103"/>
      <c r="AU418" s="103"/>
      <c r="AV418" s="103"/>
      <c r="AW418" s="103"/>
      <c r="AX418" s="103"/>
      <c r="AY418" s="103"/>
      <c r="AZ418" s="103"/>
      <c r="BA418" s="103"/>
      <c r="BB418" s="103"/>
      <c r="BC418" s="103"/>
      <c r="BD418" s="103"/>
    </row>
    <row r="419" spans="1:56">
      <c r="A419" s="65" t="s">
        <v>159</v>
      </c>
      <c r="B419" s="96"/>
      <c r="C419" s="97"/>
      <c r="D419" s="83" t="s">
        <v>52</v>
      </c>
      <c r="E419" s="6">
        <f>E420</f>
        <v>54898.95</v>
      </c>
      <c r="F419" s="6">
        <f t="shared" ref="F419:I419" si="296">F420</f>
        <v>53089.123365850421</v>
      </c>
      <c r="G419" s="6">
        <f t="shared" si="296"/>
        <v>55000</v>
      </c>
      <c r="H419" s="6">
        <f t="shared" si="279"/>
        <v>0</v>
      </c>
      <c r="I419" s="6">
        <f t="shared" si="296"/>
        <v>55000</v>
      </c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  <c r="AA419" s="104"/>
      <c r="AB419" s="104"/>
      <c r="AC419" s="104"/>
      <c r="AD419" s="104"/>
      <c r="AE419" s="104"/>
      <c r="AF419" s="104"/>
      <c r="AG419" s="104"/>
      <c r="AH419" s="104"/>
      <c r="AI419" s="104"/>
      <c r="AJ419" s="104"/>
      <c r="AK419" s="104"/>
      <c r="AL419" s="104"/>
      <c r="AM419" s="104"/>
      <c r="AN419" s="104"/>
      <c r="AO419" s="104"/>
      <c r="AP419" s="104"/>
      <c r="AQ419" s="104"/>
      <c r="AR419" s="104"/>
      <c r="AS419" s="104"/>
      <c r="AT419" s="104"/>
      <c r="AU419" s="104"/>
      <c r="AV419" s="104"/>
      <c r="AW419" s="104"/>
      <c r="AX419" s="104"/>
      <c r="AY419" s="104"/>
      <c r="AZ419" s="104"/>
      <c r="BA419" s="104"/>
      <c r="BB419" s="104"/>
      <c r="BC419" s="104"/>
      <c r="BD419" s="104"/>
    </row>
    <row r="420" spans="1:56" s="100" customFormat="1">
      <c r="A420" s="268" t="s">
        <v>160</v>
      </c>
      <c r="B420" s="284"/>
      <c r="C420" s="285"/>
      <c r="D420" s="275" t="s">
        <v>62</v>
      </c>
      <c r="E420" s="221">
        <f>E421+E424+E427+E429+E431</f>
        <v>54898.95</v>
      </c>
      <c r="F420" s="221">
        <f t="shared" ref="F420:G420" si="297">F421+F424+F427+F429+F431</f>
        <v>53089.123365850421</v>
      </c>
      <c r="G420" s="221">
        <f t="shared" si="297"/>
        <v>55000</v>
      </c>
      <c r="H420" s="221">
        <f t="shared" si="279"/>
        <v>0</v>
      </c>
      <c r="I420" s="221">
        <f t="shared" ref="I420" si="298">I421+I424+I427+I429+I431</f>
        <v>55000</v>
      </c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  <c r="AN420" s="105"/>
      <c r="AO420" s="105"/>
      <c r="AP420" s="105"/>
      <c r="AQ420" s="105"/>
      <c r="AR420" s="105"/>
      <c r="AS420" s="105"/>
      <c r="AT420" s="105"/>
      <c r="AU420" s="105"/>
      <c r="AV420" s="105"/>
      <c r="AW420" s="105"/>
      <c r="AX420" s="105"/>
      <c r="AY420" s="105"/>
      <c r="AZ420" s="105"/>
      <c r="BA420" s="105"/>
      <c r="BB420" s="105"/>
      <c r="BC420" s="105"/>
      <c r="BD420" s="105"/>
    </row>
    <row r="421" spans="1:56" hidden="1">
      <c r="A421" s="59" t="s">
        <v>200</v>
      </c>
      <c r="B421" s="60"/>
      <c r="C421" s="61"/>
      <c r="D421" s="30" t="s">
        <v>63</v>
      </c>
      <c r="E421" s="10">
        <f>SUM(E422:E423)</f>
        <v>17700.89</v>
      </c>
      <c r="F421" s="10">
        <f t="shared" ref="F421:G421" si="299">SUM(F422:F423)</f>
        <v>13272.280841462605</v>
      </c>
      <c r="G421" s="10">
        <f t="shared" si="299"/>
        <v>40000</v>
      </c>
      <c r="H421" s="10">
        <f t="shared" si="279"/>
        <v>0</v>
      </c>
      <c r="I421" s="10">
        <f t="shared" ref="I421" si="300">SUM(I422:I423)</f>
        <v>40000</v>
      </c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  <c r="AH421" s="106"/>
      <c r="AI421" s="106"/>
      <c r="AJ421" s="106"/>
      <c r="AK421" s="106"/>
      <c r="AL421" s="106"/>
      <c r="AM421" s="106"/>
      <c r="AN421" s="106"/>
      <c r="AO421" s="106"/>
      <c r="AP421" s="106"/>
      <c r="AQ421" s="106"/>
      <c r="AR421" s="106"/>
      <c r="AS421" s="106"/>
      <c r="AT421" s="106"/>
      <c r="AU421" s="106"/>
      <c r="AV421" s="106"/>
      <c r="AW421" s="106"/>
      <c r="AX421" s="106"/>
      <c r="AY421" s="106"/>
      <c r="AZ421" s="106"/>
      <c r="BA421" s="106"/>
      <c r="BB421" s="106"/>
      <c r="BC421" s="106"/>
      <c r="BD421" s="106"/>
    </row>
    <row r="422" spans="1:56" hidden="1">
      <c r="A422" s="62" t="s">
        <v>96</v>
      </c>
      <c r="B422" s="63"/>
      <c r="C422" s="64"/>
      <c r="D422" s="31" t="s">
        <v>64</v>
      </c>
      <c r="E422" s="12">
        <v>17700.89</v>
      </c>
      <c r="F422" s="12">
        <v>13272.280841462605</v>
      </c>
      <c r="G422" s="12">
        <v>0</v>
      </c>
      <c r="H422" s="12">
        <f t="shared" si="279"/>
        <v>0</v>
      </c>
      <c r="I422" s="12">
        <v>0</v>
      </c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  <c r="AC422" s="100"/>
      <c r="AD422" s="100"/>
      <c r="AE422" s="100"/>
      <c r="AF422" s="100"/>
      <c r="AG422" s="100"/>
      <c r="AH422" s="100"/>
      <c r="AI422" s="100"/>
      <c r="AJ422" s="100"/>
      <c r="AK422" s="100"/>
      <c r="AL422" s="100"/>
      <c r="AM422" s="100"/>
      <c r="AN422" s="100"/>
      <c r="AO422" s="100"/>
      <c r="AP422" s="100"/>
      <c r="AQ422" s="100"/>
      <c r="AR422" s="100"/>
      <c r="AS422" s="100"/>
      <c r="AT422" s="100"/>
      <c r="AU422" s="100"/>
      <c r="AV422" s="100"/>
      <c r="AW422" s="100"/>
      <c r="AX422" s="100"/>
      <c r="AY422" s="100"/>
      <c r="AZ422" s="100"/>
      <c r="BA422" s="100"/>
      <c r="BB422" s="100"/>
      <c r="BC422" s="100"/>
      <c r="BD422" s="100"/>
    </row>
    <row r="423" spans="1:56" hidden="1">
      <c r="A423" s="62" t="s">
        <v>97</v>
      </c>
      <c r="B423" s="63"/>
      <c r="C423" s="64"/>
      <c r="D423" s="31" t="s">
        <v>66</v>
      </c>
      <c r="E423" s="12">
        <v>0</v>
      </c>
      <c r="F423" s="12">
        <v>0</v>
      </c>
      <c r="G423" s="12">
        <v>40000</v>
      </c>
      <c r="H423" s="12">
        <f t="shared" si="279"/>
        <v>0</v>
      </c>
      <c r="I423" s="12">
        <v>40000</v>
      </c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  <c r="AC423" s="100"/>
      <c r="AD423" s="100"/>
      <c r="AE423" s="100"/>
      <c r="AF423" s="100"/>
      <c r="AG423" s="100"/>
      <c r="AH423" s="100"/>
      <c r="AI423" s="100"/>
      <c r="AJ423" s="100"/>
      <c r="AK423" s="100"/>
      <c r="AL423" s="100"/>
      <c r="AM423" s="100"/>
      <c r="AN423" s="100"/>
      <c r="AO423" s="100"/>
      <c r="AP423" s="100"/>
      <c r="AQ423" s="100"/>
      <c r="AR423" s="100"/>
      <c r="AS423" s="100"/>
      <c r="AT423" s="100"/>
      <c r="AU423" s="100"/>
      <c r="AV423" s="100"/>
      <c r="AW423" s="100"/>
      <c r="AX423" s="100"/>
      <c r="AY423" s="100"/>
      <c r="AZ423" s="100"/>
      <c r="BA423" s="100"/>
      <c r="BB423" s="100"/>
      <c r="BC423" s="100"/>
      <c r="BD423" s="100"/>
    </row>
    <row r="424" spans="1:56" hidden="1">
      <c r="A424" s="59" t="s">
        <v>201</v>
      </c>
      <c r="B424" s="60"/>
      <c r="C424" s="61"/>
      <c r="D424" s="30" t="s">
        <v>68</v>
      </c>
      <c r="E424" s="10">
        <f>SUM(E425:E426)</f>
        <v>0</v>
      </c>
      <c r="F424" s="10">
        <f t="shared" ref="F424" si="301">F425</f>
        <v>0</v>
      </c>
      <c r="G424" s="10">
        <f>G425+G426</f>
        <v>1000</v>
      </c>
      <c r="H424" s="10">
        <f t="shared" si="279"/>
        <v>0</v>
      </c>
      <c r="I424" s="10">
        <f>I425+I426</f>
        <v>1000</v>
      </c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  <c r="AH424" s="106"/>
      <c r="AI424" s="106"/>
      <c r="AJ424" s="106"/>
      <c r="AK424" s="106"/>
      <c r="AL424" s="106"/>
      <c r="AM424" s="106"/>
      <c r="AN424" s="106"/>
      <c r="AO424" s="106"/>
      <c r="AP424" s="106"/>
      <c r="AQ424" s="106"/>
      <c r="AR424" s="106"/>
      <c r="AS424" s="106"/>
      <c r="AT424" s="106"/>
      <c r="AU424" s="106"/>
      <c r="AV424" s="106"/>
      <c r="AW424" s="106"/>
      <c r="AX424" s="106"/>
      <c r="AY424" s="106"/>
      <c r="AZ424" s="106"/>
      <c r="BA424" s="106"/>
      <c r="BB424" s="106"/>
      <c r="BC424" s="106"/>
      <c r="BD424" s="106"/>
    </row>
    <row r="425" spans="1:56" ht="24" hidden="1">
      <c r="A425" s="62" t="s">
        <v>202</v>
      </c>
      <c r="B425" s="63"/>
      <c r="C425" s="64"/>
      <c r="D425" s="31" t="s">
        <v>69</v>
      </c>
      <c r="E425" s="12">
        <v>0</v>
      </c>
      <c r="F425" s="12">
        <v>0</v>
      </c>
      <c r="G425" s="12">
        <v>0</v>
      </c>
      <c r="H425" s="12">
        <f t="shared" si="279"/>
        <v>0</v>
      </c>
      <c r="I425" s="12">
        <v>0</v>
      </c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100"/>
      <c r="AE425" s="100"/>
      <c r="AF425" s="100"/>
      <c r="AG425" s="100"/>
      <c r="AH425" s="100"/>
      <c r="AI425" s="100"/>
      <c r="AJ425" s="100"/>
      <c r="AK425" s="100"/>
      <c r="AL425" s="100"/>
      <c r="AM425" s="100"/>
      <c r="AN425" s="100"/>
      <c r="AO425" s="100"/>
      <c r="AP425" s="100"/>
      <c r="AQ425" s="100"/>
      <c r="AR425" s="100"/>
      <c r="AS425" s="100"/>
      <c r="AT425" s="100"/>
      <c r="AU425" s="100"/>
      <c r="AV425" s="100"/>
      <c r="AW425" s="100"/>
      <c r="AX425" s="100"/>
      <c r="AY425" s="100"/>
      <c r="AZ425" s="100"/>
      <c r="BA425" s="100"/>
      <c r="BB425" s="100"/>
      <c r="BC425" s="100"/>
      <c r="BD425" s="100"/>
    </row>
    <row r="426" spans="1:56" hidden="1">
      <c r="A426" s="62">
        <v>3225</v>
      </c>
      <c r="B426" s="63"/>
      <c r="C426" s="64"/>
      <c r="D426" s="31" t="s">
        <v>92</v>
      </c>
      <c r="E426" s="12"/>
      <c r="F426" s="12">
        <v>0</v>
      </c>
      <c r="G426" s="12">
        <v>1000</v>
      </c>
      <c r="H426" s="12">
        <f t="shared" si="279"/>
        <v>0</v>
      </c>
      <c r="I426" s="12">
        <v>1000</v>
      </c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  <c r="AC426" s="100"/>
      <c r="AD426" s="100"/>
      <c r="AE426" s="100"/>
      <c r="AF426" s="100"/>
      <c r="AG426" s="100"/>
      <c r="AH426" s="100"/>
      <c r="AI426" s="100"/>
      <c r="AJ426" s="100"/>
      <c r="AK426" s="100"/>
      <c r="AL426" s="100"/>
      <c r="AM426" s="100"/>
      <c r="AN426" s="100"/>
      <c r="AO426" s="100"/>
      <c r="AP426" s="100"/>
      <c r="AQ426" s="100"/>
      <c r="AR426" s="100"/>
      <c r="AS426" s="100"/>
      <c r="AT426" s="100"/>
      <c r="AU426" s="100"/>
      <c r="AV426" s="100"/>
      <c r="AW426" s="100"/>
      <c r="AX426" s="100"/>
      <c r="AY426" s="100"/>
      <c r="AZ426" s="100"/>
      <c r="BA426" s="100"/>
      <c r="BB426" s="100"/>
      <c r="BC426" s="100"/>
      <c r="BD426" s="100"/>
    </row>
    <row r="427" spans="1:56" hidden="1">
      <c r="A427" s="59" t="s">
        <v>203</v>
      </c>
      <c r="B427" s="60"/>
      <c r="C427" s="61"/>
      <c r="D427" s="30" t="s">
        <v>75</v>
      </c>
      <c r="E427" s="10">
        <f>E428</f>
        <v>0</v>
      </c>
      <c r="F427" s="10">
        <f t="shared" ref="F427:I427" si="302">F428</f>
        <v>0</v>
      </c>
      <c r="G427" s="10">
        <f t="shared" si="302"/>
        <v>0</v>
      </c>
      <c r="H427" s="10">
        <f t="shared" si="279"/>
        <v>0</v>
      </c>
      <c r="I427" s="10">
        <f t="shared" si="302"/>
        <v>0</v>
      </c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  <c r="AH427" s="106"/>
      <c r="AI427" s="106"/>
      <c r="AJ427" s="106"/>
      <c r="AK427" s="106"/>
      <c r="AL427" s="106"/>
      <c r="AM427" s="106"/>
      <c r="AN427" s="106"/>
      <c r="AO427" s="106"/>
      <c r="AP427" s="106"/>
      <c r="AQ427" s="106"/>
      <c r="AR427" s="106"/>
      <c r="AS427" s="106"/>
      <c r="AT427" s="106"/>
      <c r="AU427" s="106"/>
      <c r="AV427" s="106"/>
      <c r="AW427" s="106"/>
      <c r="AX427" s="106"/>
      <c r="AY427" s="106"/>
      <c r="AZ427" s="106"/>
      <c r="BA427" s="106"/>
      <c r="BB427" s="106"/>
      <c r="BC427" s="106"/>
      <c r="BD427" s="106"/>
    </row>
    <row r="428" spans="1:56" hidden="1">
      <c r="A428" s="62" t="s">
        <v>204</v>
      </c>
      <c r="B428" s="63"/>
      <c r="C428" s="64"/>
      <c r="D428" s="31" t="s">
        <v>76</v>
      </c>
      <c r="E428" s="12">
        <v>0</v>
      </c>
      <c r="F428" s="12">
        <v>0</v>
      </c>
      <c r="G428" s="12">
        <v>0</v>
      </c>
      <c r="H428" s="12">
        <f t="shared" si="279"/>
        <v>0</v>
      </c>
      <c r="I428" s="12">
        <v>0</v>
      </c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100"/>
      <c r="AC428" s="100"/>
      <c r="AD428" s="100"/>
      <c r="AE428" s="100"/>
      <c r="AF428" s="100"/>
      <c r="AG428" s="100"/>
      <c r="AH428" s="100"/>
      <c r="AI428" s="100"/>
      <c r="AJ428" s="100"/>
      <c r="AK428" s="100"/>
      <c r="AL428" s="100"/>
      <c r="AM428" s="100"/>
      <c r="AN428" s="100"/>
      <c r="AO428" s="100"/>
      <c r="AP428" s="100"/>
      <c r="AQ428" s="100"/>
      <c r="AR428" s="100"/>
      <c r="AS428" s="100"/>
      <c r="AT428" s="100"/>
      <c r="AU428" s="100"/>
      <c r="AV428" s="100"/>
      <c r="AW428" s="100"/>
      <c r="AX428" s="100"/>
      <c r="AY428" s="100"/>
      <c r="AZ428" s="100"/>
      <c r="BA428" s="100"/>
      <c r="BB428" s="100"/>
      <c r="BC428" s="100"/>
      <c r="BD428" s="100"/>
    </row>
    <row r="429" spans="1:56" ht="24" hidden="1">
      <c r="A429" s="59" t="s">
        <v>205</v>
      </c>
      <c r="B429" s="60"/>
      <c r="C429" s="61"/>
      <c r="D429" s="30" t="s">
        <v>206</v>
      </c>
      <c r="E429" s="10">
        <f>E430</f>
        <v>0</v>
      </c>
      <c r="F429" s="10">
        <f t="shared" ref="F429:I429" si="303">F430</f>
        <v>0</v>
      </c>
      <c r="G429" s="10">
        <f t="shared" si="303"/>
        <v>10000</v>
      </c>
      <c r="H429" s="10">
        <f t="shared" si="279"/>
        <v>0</v>
      </c>
      <c r="I429" s="10">
        <f t="shared" si="303"/>
        <v>10000</v>
      </c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  <c r="AH429" s="106"/>
      <c r="AI429" s="106"/>
      <c r="AJ429" s="106"/>
      <c r="AK429" s="106"/>
      <c r="AL429" s="106"/>
      <c r="AM429" s="106"/>
      <c r="AN429" s="106"/>
      <c r="AO429" s="106"/>
      <c r="AP429" s="106"/>
      <c r="AQ429" s="106"/>
      <c r="AR429" s="106"/>
      <c r="AS429" s="106"/>
      <c r="AT429" s="106"/>
      <c r="AU429" s="106"/>
      <c r="AV429" s="106"/>
      <c r="AW429" s="106"/>
      <c r="AX429" s="106"/>
      <c r="AY429" s="106"/>
      <c r="AZ429" s="106"/>
      <c r="BA429" s="106"/>
      <c r="BB429" s="106"/>
      <c r="BC429" s="106"/>
      <c r="BD429" s="106"/>
    </row>
    <row r="430" spans="1:56" ht="24" hidden="1">
      <c r="A430" s="62" t="s">
        <v>207</v>
      </c>
      <c r="B430" s="63"/>
      <c r="C430" s="64"/>
      <c r="D430" s="31" t="s">
        <v>206</v>
      </c>
      <c r="E430" s="12">
        <v>0</v>
      </c>
      <c r="F430" s="12">
        <v>0</v>
      </c>
      <c r="G430" s="12">
        <v>10000</v>
      </c>
      <c r="H430" s="12">
        <f t="shared" si="279"/>
        <v>0</v>
      </c>
      <c r="I430" s="12">
        <v>10000</v>
      </c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100"/>
      <c r="AC430" s="100"/>
      <c r="AD430" s="100"/>
      <c r="AE430" s="100"/>
      <c r="AF430" s="100"/>
      <c r="AG430" s="100"/>
      <c r="AH430" s="100"/>
      <c r="AI430" s="100"/>
      <c r="AJ430" s="100"/>
      <c r="AK430" s="100"/>
      <c r="AL430" s="100"/>
      <c r="AM430" s="100"/>
      <c r="AN430" s="100"/>
      <c r="AO430" s="100"/>
      <c r="AP430" s="100"/>
      <c r="AQ430" s="100"/>
      <c r="AR430" s="100"/>
      <c r="AS430" s="100"/>
      <c r="AT430" s="100"/>
      <c r="AU430" s="100"/>
      <c r="AV430" s="100"/>
      <c r="AW430" s="100"/>
      <c r="AX430" s="100"/>
      <c r="AY430" s="100"/>
      <c r="AZ430" s="100"/>
      <c r="BA430" s="100"/>
      <c r="BB430" s="100"/>
      <c r="BC430" s="100"/>
      <c r="BD430" s="100"/>
    </row>
    <row r="431" spans="1:56" ht="24" hidden="1">
      <c r="A431" s="59" t="s">
        <v>161</v>
      </c>
      <c r="B431" s="60"/>
      <c r="C431" s="61"/>
      <c r="D431" s="30" t="s">
        <v>85</v>
      </c>
      <c r="E431" s="10">
        <f>SUM(E432:E433)</f>
        <v>37198.06</v>
      </c>
      <c r="F431" s="10">
        <f t="shared" ref="F431:G431" si="304">SUM(F432:F433)</f>
        <v>39816.842524387816</v>
      </c>
      <c r="G431" s="10">
        <f t="shared" si="304"/>
        <v>4000</v>
      </c>
      <c r="H431" s="10">
        <f t="shared" si="279"/>
        <v>0</v>
      </c>
      <c r="I431" s="10">
        <f t="shared" ref="I431" si="305">SUM(I432:I433)</f>
        <v>4000</v>
      </c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  <c r="AH431" s="106"/>
      <c r="AI431" s="106"/>
      <c r="AJ431" s="106"/>
      <c r="AK431" s="106"/>
      <c r="AL431" s="106"/>
      <c r="AM431" s="106"/>
      <c r="AN431" s="106"/>
      <c r="AO431" s="106"/>
      <c r="AP431" s="106"/>
      <c r="AQ431" s="106"/>
      <c r="AR431" s="106"/>
      <c r="AS431" s="106"/>
      <c r="AT431" s="106"/>
      <c r="AU431" s="106"/>
      <c r="AV431" s="106"/>
      <c r="AW431" s="106"/>
      <c r="AX431" s="106"/>
      <c r="AY431" s="106"/>
      <c r="AZ431" s="106"/>
      <c r="BA431" s="106"/>
      <c r="BB431" s="106"/>
      <c r="BC431" s="106"/>
      <c r="BD431" s="106"/>
    </row>
    <row r="432" spans="1:56" hidden="1">
      <c r="A432" s="62" t="s">
        <v>208</v>
      </c>
      <c r="B432" s="63"/>
      <c r="C432" s="64"/>
      <c r="D432" s="31" t="s">
        <v>87</v>
      </c>
      <c r="E432" s="12">
        <v>0</v>
      </c>
      <c r="F432" s="12">
        <v>0</v>
      </c>
      <c r="G432" s="12">
        <v>0</v>
      </c>
      <c r="H432" s="12">
        <f t="shared" si="279"/>
        <v>0</v>
      </c>
      <c r="I432" s="12">
        <v>0</v>
      </c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100"/>
      <c r="AC432" s="100"/>
      <c r="AD432" s="100"/>
      <c r="AE432" s="100"/>
      <c r="AF432" s="100"/>
      <c r="AG432" s="100"/>
      <c r="AH432" s="100"/>
      <c r="AI432" s="100"/>
      <c r="AJ432" s="100"/>
      <c r="AK432" s="100"/>
      <c r="AL432" s="100"/>
      <c r="AM432" s="100"/>
      <c r="AN432" s="100"/>
      <c r="AO432" s="100"/>
      <c r="AP432" s="100"/>
      <c r="AQ432" s="100"/>
      <c r="AR432" s="100"/>
      <c r="AS432" s="100"/>
      <c r="AT432" s="100"/>
      <c r="AU432" s="100"/>
      <c r="AV432" s="100"/>
      <c r="AW432" s="100"/>
      <c r="AX432" s="100"/>
      <c r="AY432" s="100"/>
      <c r="AZ432" s="100"/>
      <c r="BA432" s="100"/>
      <c r="BB432" s="100"/>
      <c r="BC432" s="100"/>
      <c r="BD432" s="100"/>
    </row>
    <row r="433" spans="1:56" ht="24" hidden="1">
      <c r="A433" s="62" t="s">
        <v>162</v>
      </c>
      <c r="B433" s="63"/>
      <c r="C433" s="64"/>
      <c r="D433" s="31" t="s">
        <v>85</v>
      </c>
      <c r="E433" s="12">
        <f>45452.53-8254.47</f>
        <v>37198.06</v>
      </c>
      <c r="F433" s="12">
        <v>39816.842524387816</v>
      </c>
      <c r="G433" s="12">
        <v>4000</v>
      </c>
      <c r="H433" s="12">
        <f t="shared" si="279"/>
        <v>0</v>
      </c>
      <c r="I433" s="12">
        <v>4000</v>
      </c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100"/>
      <c r="AE433" s="100"/>
      <c r="AF433" s="100"/>
      <c r="AG433" s="100"/>
      <c r="AH433" s="100"/>
      <c r="AI433" s="100"/>
      <c r="AJ433" s="100"/>
      <c r="AK433" s="100"/>
      <c r="AL433" s="100"/>
      <c r="AM433" s="100"/>
      <c r="AN433" s="100"/>
      <c r="AO433" s="100"/>
      <c r="AP433" s="100"/>
      <c r="AQ433" s="100"/>
      <c r="AR433" s="100"/>
      <c r="AS433" s="100"/>
      <c r="AT433" s="100"/>
      <c r="AU433" s="100"/>
      <c r="AV433" s="100"/>
      <c r="AW433" s="100"/>
      <c r="AX433" s="100"/>
      <c r="AY433" s="100"/>
      <c r="AZ433" s="100"/>
      <c r="BA433" s="100"/>
      <c r="BB433" s="100"/>
      <c r="BC433" s="100"/>
      <c r="BD433" s="100"/>
    </row>
    <row r="434" spans="1:56" ht="15" customHeight="1">
      <c r="A434" s="319" t="s">
        <v>199</v>
      </c>
      <c r="B434" s="319"/>
      <c r="C434" s="319"/>
      <c r="D434" s="57" t="s">
        <v>278</v>
      </c>
      <c r="E434" s="14">
        <f>E435</f>
        <v>12134.75</v>
      </c>
      <c r="F434" s="14">
        <f t="shared" ref="F434:I434" si="306">F435</f>
        <v>0</v>
      </c>
      <c r="G434" s="14">
        <f t="shared" si="306"/>
        <v>0</v>
      </c>
      <c r="H434" s="14">
        <f t="shared" si="279"/>
        <v>20000</v>
      </c>
      <c r="I434" s="14">
        <f t="shared" si="306"/>
        <v>20000</v>
      </c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100"/>
      <c r="AE434" s="100"/>
      <c r="AF434" s="100"/>
      <c r="AG434" s="100"/>
      <c r="AH434" s="100"/>
      <c r="AI434" s="100"/>
      <c r="AJ434" s="100"/>
      <c r="AK434" s="100"/>
      <c r="AL434" s="100"/>
      <c r="AM434" s="100"/>
      <c r="AN434" s="100"/>
      <c r="AO434" s="100"/>
      <c r="AP434" s="100"/>
      <c r="AQ434" s="100"/>
      <c r="AR434" s="100"/>
      <c r="AS434" s="100"/>
      <c r="AT434" s="100"/>
      <c r="AU434" s="100"/>
      <c r="AV434" s="100"/>
      <c r="AW434" s="100"/>
      <c r="AX434" s="100"/>
      <c r="AY434" s="100"/>
      <c r="AZ434" s="100"/>
      <c r="BA434" s="100"/>
      <c r="BB434" s="100"/>
      <c r="BC434" s="100"/>
      <c r="BD434" s="100"/>
    </row>
    <row r="435" spans="1:56">
      <c r="A435" s="65" t="s">
        <v>159</v>
      </c>
      <c r="B435" s="96"/>
      <c r="C435" s="97"/>
      <c r="D435" s="83" t="s">
        <v>52</v>
      </c>
      <c r="E435" s="6">
        <f>E436</f>
        <v>12134.75</v>
      </c>
      <c r="F435" s="6">
        <f t="shared" ref="F435:I435" si="307">F436</f>
        <v>0</v>
      </c>
      <c r="G435" s="6">
        <f t="shared" si="307"/>
        <v>0</v>
      </c>
      <c r="H435" s="6">
        <f t="shared" si="279"/>
        <v>20000</v>
      </c>
      <c r="I435" s="6">
        <f t="shared" si="307"/>
        <v>20000</v>
      </c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100"/>
      <c r="AE435" s="100"/>
      <c r="AF435" s="100"/>
      <c r="AG435" s="100"/>
      <c r="AH435" s="100"/>
      <c r="AI435" s="100"/>
      <c r="AJ435" s="100"/>
      <c r="AK435" s="100"/>
      <c r="AL435" s="100"/>
      <c r="AM435" s="100"/>
      <c r="AN435" s="100"/>
      <c r="AO435" s="100"/>
      <c r="AP435" s="100"/>
      <c r="AQ435" s="100"/>
      <c r="AR435" s="100"/>
      <c r="AS435" s="100"/>
      <c r="AT435" s="100"/>
      <c r="AU435" s="100"/>
      <c r="AV435" s="100"/>
      <c r="AW435" s="100"/>
      <c r="AX435" s="100"/>
      <c r="AY435" s="100"/>
      <c r="AZ435" s="100"/>
      <c r="BA435" s="100"/>
      <c r="BB435" s="100"/>
      <c r="BC435" s="100"/>
      <c r="BD435" s="100"/>
    </row>
    <row r="436" spans="1:56" s="100" customFormat="1">
      <c r="A436" s="268" t="s">
        <v>160</v>
      </c>
      <c r="B436" s="284"/>
      <c r="C436" s="285"/>
      <c r="D436" s="275" t="s">
        <v>62</v>
      </c>
      <c r="E436" s="221">
        <f>E437+E440+E443+E445+E447</f>
        <v>12134.75</v>
      </c>
      <c r="F436" s="221">
        <f t="shared" ref="F436:G436" si="308">F437+F440+F443+F445+F447</f>
        <v>0</v>
      </c>
      <c r="G436" s="221">
        <f t="shared" si="308"/>
        <v>0</v>
      </c>
      <c r="H436" s="221">
        <f t="shared" si="279"/>
        <v>20000</v>
      </c>
      <c r="I436" s="221">
        <f t="shared" ref="I436" si="309">I437+I440+I443+I445+I447</f>
        <v>20000</v>
      </c>
    </row>
    <row r="437" spans="1:56" hidden="1">
      <c r="A437" s="59" t="s">
        <v>200</v>
      </c>
      <c r="B437" s="60"/>
      <c r="C437" s="61"/>
      <c r="D437" s="30" t="s">
        <v>63</v>
      </c>
      <c r="E437" s="10">
        <f>SUM(E438:E439)</f>
        <v>0</v>
      </c>
      <c r="F437" s="10">
        <f t="shared" ref="F437:G437" si="310">SUM(F438:F439)</f>
        <v>0</v>
      </c>
      <c r="G437" s="10">
        <f t="shared" si="310"/>
        <v>0</v>
      </c>
      <c r="H437" s="10">
        <f t="shared" si="279"/>
        <v>15000</v>
      </c>
      <c r="I437" s="10">
        <f t="shared" ref="I437" si="311">SUM(I438:I439)</f>
        <v>15000</v>
      </c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100"/>
      <c r="AE437" s="100"/>
      <c r="AF437" s="100"/>
      <c r="AG437" s="100"/>
      <c r="AH437" s="100"/>
      <c r="AI437" s="100"/>
      <c r="AJ437" s="100"/>
      <c r="AK437" s="100"/>
      <c r="AL437" s="100"/>
      <c r="AM437" s="100"/>
      <c r="AN437" s="100"/>
      <c r="AO437" s="100"/>
      <c r="AP437" s="100"/>
      <c r="AQ437" s="100"/>
      <c r="AR437" s="100"/>
      <c r="AS437" s="100"/>
      <c r="AT437" s="100"/>
      <c r="AU437" s="100"/>
      <c r="AV437" s="100"/>
      <c r="AW437" s="100"/>
      <c r="AX437" s="100"/>
      <c r="AY437" s="100"/>
      <c r="AZ437" s="100"/>
      <c r="BA437" s="100"/>
      <c r="BB437" s="100"/>
      <c r="BC437" s="100"/>
      <c r="BD437" s="100"/>
    </row>
    <row r="438" spans="1:56" hidden="1">
      <c r="A438" s="62" t="s">
        <v>96</v>
      </c>
      <c r="B438" s="63"/>
      <c r="C438" s="64"/>
      <c r="D438" s="31" t="s">
        <v>64</v>
      </c>
      <c r="E438" s="12">
        <v>0</v>
      </c>
      <c r="F438" s="12">
        <v>0</v>
      </c>
      <c r="G438" s="12">
        <v>0</v>
      </c>
      <c r="H438" s="12">
        <f t="shared" si="279"/>
        <v>0</v>
      </c>
      <c r="I438" s="12">
        <v>0</v>
      </c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100"/>
      <c r="AE438" s="100"/>
      <c r="AF438" s="100"/>
      <c r="AG438" s="100"/>
      <c r="AH438" s="100"/>
      <c r="AI438" s="100"/>
      <c r="AJ438" s="100"/>
      <c r="AK438" s="100"/>
      <c r="AL438" s="100"/>
      <c r="AM438" s="100"/>
      <c r="AN438" s="100"/>
      <c r="AO438" s="100"/>
      <c r="AP438" s="100"/>
      <c r="AQ438" s="100"/>
      <c r="AR438" s="100"/>
      <c r="AS438" s="100"/>
      <c r="AT438" s="100"/>
      <c r="AU438" s="100"/>
      <c r="AV438" s="100"/>
      <c r="AW438" s="100"/>
      <c r="AX438" s="100"/>
      <c r="AY438" s="100"/>
      <c r="AZ438" s="100"/>
      <c r="BA438" s="100"/>
      <c r="BB438" s="100"/>
      <c r="BC438" s="100"/>
      <c r="BD438" s="100"/>
    </row>
    <row r="439" spans="1:56" hidden="1">
      <c r="A439" s="62" t="s">
        <v>97</v>
      </c>
      <c r="B439" s="63"/>
      <c r="C439" s="64"/>
      <c r="D439" s="31" t="s">
        <v>66</v>
      </c>
      <c r="E439" s="12">
        <v>0</v>
      </c>
      <c r="F439" s="12">
        <v>0</v>
      </c>
      <c r="G439" s="12">
        <v>0</v>
      </c>
      <c r="H439" s="12">
        <f t="shared" si="279"/>
        <v>15000</v>
      </c>
      <c r="I439" s="12">
        <v>15000</v>
      </c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100"/>
      <c r="AE439" s="100"/>
      <c r="AF439" s="100"/>
      <c r="AG439" s="100"/>
      <c r="AH439" s="100"/>
      <c r="AI439" s="100"/>
      <c r="AJ439" s="100"/>
      <c r="AK439" s="100"/>
      <c r="AL439" s="100"/>
      <c r="AM439" s="100"/>
      <c r="AN439" s="100"/>
      <c r="AO439" s="100"/>
      <c r="AP439" s="100"/>
      <c r="AQ439" s="100"/>
      <c r="AR439" s="100"/>
      <c r="AS439" s="100"/>
      <c r="AT439" s="100"/>
      <c r="AU439" s="100"/>
      <c r="AV439" s="100"/>
      <c r="AW439" s="100"/>
      <c r="AX439" s="100"/>
      <c r="AY439" s="100"/>
      <c r="AZ439" s="100"/>
      <c r="BA439" s="100"/>
      <c r="BB439" s="100"/>
      <c r="BC439" s="100"/>
      <c r="BD439" s="100"/>
    </row>
    <row r="440" spans="1:56" hidden="1">
      <c r="A440" s="59" t="s">
        <v>201</v>
      </c>
      <c r="B440" s="60"/>
      <c r="C440" s="61"/>
      <c r="D440" s="30" t="s">
        <v>68</v>
      </c>
      <c r="E440" s="10">
        <f>SUM(E441:E442)</f>
        <v>3880.28</v>
      </c>
      <c r="F440" s="10">
        <f t="shared" ref="F440" si="312">F441</f>
        <v>0</v>
      </c>
      <c r="G440" s="10">
        <f>G441+G442</f>
        <v>0</v>
      </c>
      <c r="H440" s="10">
        <f t="shared" si="279"/>
        <v>0</v>
      </c>
      <c r="I440" s="10">
        <f>I441+I442</f>
        <v>0</v>
      </c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  <c r="AD440" s="100"/>
      <c r="AE440" s="100"/>
      <c r="AF440" s="100"/>
      <c r="AG440" s="100"/>
      <c r="AH440" s="100"/>
      <c r="AI440" s="100"/>
      <c r="AJ440" s="100"/>
      <c r="AK440" s="100"/>
      <c r="AL440" s="100"/>
      <c r="AM440" s="100"/>
      <c r="AN440" s="100"/>
      <c r="AO440" s="100"/>
      <c r="AP440" s="100"/>
      <c r="AQ440" s="100"/>
      <c r="AR440" s="100"/>
      <c r="AS440" s="100"/>
      <c r="AT440" s="100"/>
      <c r="AU440" s="100"/>
      <c r="AV440" s="100"/>
      <c r="AW440" s="100"/>
      <c r="AX440" s="100"/>
      <c r="AY440" s="100"/>
      <c r="AZ440" s="100"/>
      <c r="BA440" s="100"/>
      <c r="BB440" s="100"/>
      <c r="BC440" s="100"/>
      <c r="BD440" s="100"/>
    </row>
    <row r="441" spans="1:56" ht="24" hidden="1">
      <c r="A441" s="62" t="s">
        <v>202</v>
      </c>
      <c r="B441" s="63"/>
      <c r="C441" s="64"/>
      <c r="D441" s="31" t="s">
        <v>69</v>
      </c>
      <c r="E441" s="12">
        <v>0</v>
      </c>
      <c r="F441" s="12">
        <v>0</v>
      </c>
      <c r="G441" s="12">
        <v>0</v>
      </c>
      <c r="H441" s="12">
        <f t="shared" si="279"/>
        <v>0</v>
      </c>
      <c r="I441" s="12">
        <v>0</v>
      </c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  <c r="AD441" s="100"/>
      <c r="AE441" s="100"/>
      <c r="AF441" s="100"/>
      <c r="AG441" s="100"/>
      <c r="AH441" s="100"/>
      <c r="AI441" s="100"/>
      <c r="AJ441" s="100"/>
      <c r="AK441" s="100"/>
      <c r="AL441" s="100"/>
      <c r="AM441" s="100"/>
      <c r="AN441" s="100"/>
      <c r="AO441" s="100"/>
      <c r="AP441" s="100"/>
      <c r="AQ441" s="100"/>
      <c r="AR441" s="100"/>
      <c r="AS441" s="100"/>
      <c r="AT441" s="100"/>
      <c r="AU441" s="100"/>
      <c r="AV441" s="100"/>
      <c r="AW441" s="100"/>
      <c r="AX441" s="100"/>
      <c r="AY441" s="100"/>
      <c r="AZ441" s="100"/>
      <c r="BA441" s="100"/>
      <c r="BB441" s="100"/>
      <c r="BC441" s="100"/>
      <c r="BD441" s="100"/>
    </row>
    <row r="442" spans="1:56" hidden="1">
      <c r="A442" s="62">
        <v>3225</v>
      </c>
      <c r="B442" s="63"/>
      <c r="C442" s="64"/>
      <c r="D442" s="31" t="s">
        <v>92</v>
      </c>
      <c r="E442" s="12">
        <v>3880.28</v>
      </c>
      <c r="F442" s="12">
        <v>0</v>
      </c>
      <c r="G442" s="12">
        <v>0</v>
      </c>
      <c r="H442" s="12">
        <f t="shared" si="279"/>
        <v>0</v>
      </c>
      <c r="I442" s="12">
        <v>0</v>
      </c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  <c r="AD442" s="100"/>
      <c r="AE442" s="100"/>
      <c r="AF442" s="100"/>
      <c r="AG442" s="100"/>
      <c r="AH442" s="100"/>
      <c r="AI442" s="100"/>
      <c r="AJ442" s="100"/>
      <c r="AK442" s="100"/>
      <c r="AL442" s="100"/>
      <c r="AM442" s="100"/>
      <c r="AN442" s="100"/>
      <c r="AO442" s="100"/>
      <c r="AP442" s="100"/>
      <c r="AQ442" s="100"/>
      <c r="AR442" s="100"/>
      <c r="AS442" s="100"/>
      <c r="AT442" s="100"/>
      <c r="AU442" s="100"/>
      <c r="AV442" s="100"/>
      <c r="AW442" s="100"/>
      <c r="AX442" s="100"/>
      <c r="AY442" s="100"/>
      <c r="AZ442" s="100"/>
      <c r="BA442" s="100"/>
      <c r="BB442" s="100"/>
      <c r="BC442" s="100"/>
      <c r="BD442" s="100"/>
    </row>
    <row r="443" spans="1:56" hidden="1">
      <c r="A443" s="59" t="s">
        <v>203</v>
      </c>
      <c r="B443" s="60"/>
      <c r="C443" s="61"/>
      <c r="D443" s="30" t="s">
        <v>75</v>
      </c>
      <c r="E443" s="10">
        <f>E444</f>
        <v>0</v>
      </c>
      <c r="F443" s="10">
        <f t="shared" ref="F443:I443" si="313">F444</f>
        <v>0</v>
      </c>
      <c r="G443" s="10">
        <f t="shared" si="313"/>
        <v>0</v>
      </c>
      <c r="H443" s="10">
        <f t="shared" si="279"/>
        <v>0</v>
      </c>
      <c r="I443" s="10">
        <f t="shared" si="313"/>
        <v>0</v>
      </c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  <c r="AD443" s="100"/>
      <c r="AE443" s="100"/>
      <c r="AF443" s="100"/>
      <c r="AG443" s="100"/>
      <c r="AH443" s="100"/>
      <c r="AI443" s="100"/>
      <c r="AJ443" s="100"/>
      <c r="AK443" s="100"/>
      <c r="AL443" s="100"/>
      <c r="AM443" s="100"/>
      <c r="AN443" s="100"/>
      <c r="AO443" s="100"/>
      <c r="AP443" s="100"/>
      <c r="AQ443" s="100"/>
      <c r="AR443" s="100"/>
      <c r="AS443" s="100"/>
      <c r="AT443" s="100"/>
      <c r="AU443" s="100"/>
      <c r="AV443" s="100"/>
      <c r="AW443" s="100"/>
      <c r="AX443" s="100"/>
      <c r="AY443" s="100"/>
      <c r="AZ443" s="100"/>
      <c r="BA443" s="100"/>
      <c r="BB443" s="100"/>
      <c r="BC443" s="100"/>
      <c r="BD443" s="100"/>
    </row>
    <row r="444" spans="1:56" hidden="1">
      <c r="A444" s="62" t="s">
        <v>204</v>
      </c>
      <c r="B444" s="63"/>
      <c r="C444" s="64"/>
      <c r="D444" s="31" t="s">
        <v>76</v>
      </c>
      <c r="E444" s="12">
        <v>0</v>
      </c>
      <c r="F444" s="12">
        <v>0</v>
      </c>
      <c r="G444" s="12">
        <v>0</v>
      </c>
      <c r="H444" s="12">
        <f t="shared" si="279"/>
        <v>0</v>
      </c>
      <c r="I444" s="12">
        <v>0</v>
      </c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100"/>
      <c r="AE444" s="100"/>
      <c r="AF444" s="100"/>
      <c r="AG444" s="100"/>
      <c r="AH444" s="100"/>
      <c r="AI444" s="100"/>
      <c r="AJ444" s="100"/>
      <c r="AK444" s="100"/>
      <c r="AL444" s="100"/>
      <c r="AM444" s="100"/>
      <c r="AN444" s="100"/>
      <c r="AO444" s="100"/>
      <c r="AP444" s="100"/>
      <c r="AQ444" s="100"/>
      <c r="AR444" s="100"/>
      <c r="AS444" s="100"/>
      <c r="AT444" s="100"/>
      <c r="AU444" s="100"/>
      <c r="AV444" s="100"/>
      <c r="AW444" s="100"/>
      <c r="AX444" s="100"/>
      <c r="AY444" s="100"/>
      <c r="AZ444" s="100"/>
      <c r="BA444" s="100"/>
      <c r="BB444" s="100"/>
      <c r="BC444" s="100"/>
      <c r="BD444" s="100"/>
    </row>
    <row r="445" spans="1:56" ht="24" hidden="1">
      <c r="A445" s="59" t="s">
        <v>205</v>
      </c>
      <c r="B445" s="60"/>
      <c r="C445" s="61"/>
      <c r="D445" s="30" t="s">
        <v>206</v>
      </c>
      <c r="E445" s="10">
        <f>E446</f>
        <v>0</v>
      </c>
      <c r="F445" s="10">
        <f t="shared" ref="F445:I445" si="314">F446</f>
        <v>0</v>
      </c>
      <c r="G445" s="10">
        <f t="shared" si="314"/>
        <v>0</v>
      </c>
      <c r="H445" s="10">
        <f t="shared" si="279"/>
        <v>0</v>
      </c>
      <c r="I445" s="10">
        <f t="shared" si="314"/>
        <v>0</v>
      </c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100"/>
      <c r="AE445" s="100"/>
      <c r="AF445" s="100"/>
      <c r="AG445" s="100"/>
      <c r="AH445" s="100"/>
      <c r="AI445" s="100"/>
      <c r="AJ445" s="100"/>
      <c r="AK445" s="100"/>
      <c r="AL445" s="100"/>
      <c r="AM445" s="100"/>
      <c r="AN445" s="100"/>
      <c r="AO445" s="100"/>
      <c r="AP445" s="100"/>
      <c r="AQ445" s="100"/>
      <c r="AR445" s="100"/>
      <c r="AS445" s="100"/>
      <c r="AT445" s="100"/>
      <c r="AU445" s="100"/>
      <c r="AV445" s="100"/>
      <c r="AW445" s="100"/>
      <c r="AX445" s="100"/>
      <c r="AY445" s="100"/>
      <c r="AZ445" s="100"/>
      <c r="BA445" s="100"/>
      <c r="BB445" s="100"/>
      <c r="BC445" s="100"/>
      <c r="BD445" s="100"/>
    </row>
    <row r="446" spans="1:56" ht="24" hidden="1">
      <c r="A446" s="62" t="s">
        <v>207</v>
      </c>
      <c r="B446" s="63"/>
      <c r="C446" s="64"/>
      <c r="D446" s="31" t="s">
        <v>206</v>
      </c>
      <c r="E446" s="12">
        <v>0</v>
      </c>
      <c r="F446" s="12">
        <v>0</v>
      </c>
      <c r="G446" s="12">
        <v>0</v>
      </c>
      <c r="H446" s="12">
        <f t="shared" si="279"/>
        <v>0</v>
      </c>
      <c r="I446" s="12">
        <v>0</v>
      </c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100"/>
      <c r="AC446" s="100"/>
      <c r="AD446" s="100"/>
      <c r="AE446" s="100"/>
      <c r="AF446" s="100"/>
      <c r="AG446" s="100"/>
      <c r="AH446" s="100"/>
      <c r="AI446" s="100"/>
      <c r="AJ446" s="100"/>
      <c r="AK446" s="100"/>
      <c r="AL446" s="100"/>
      <c r="AM446" s="100"/>
      <c r="AN446" s="100"/>
      <c r="AO446" s="100"/>
      <c r="AP446" s="100"/>
      <c r="AQ446" s="100"/>
      <c r="AR446" s="100"/>
      <c r="AS446" s="100"/>
      <c r="AT446" s="100"/>
      <c r="AU446" s="100"/>
      <c r="AV446" s="100"/>
      <c r="AW446" s="100"/>
      <c r="AX446" s="100"/>
      <c r="AY446" s="100"/>
      <c r="AZ446" s="100"/>
      <c r="BA446" s="100"/>
      <c r="BB446" s="100"/>
      <c r="BC446" s="100"/>
      <c r="BD446" s="100"/>
    </row>
    <row r="447" spans="1:56" ht="24" hidden="1">
      <c r="A447" s="59" t="s">
        <v>161</v>
      </c>
      <c r="B447" s="60"/>
      <c r="C447" s="61"/>
      <c r="D447" s="30" t="s">
        <v>85</v>
      </c>
      <c r="E447" s="10">
        <f>SUM(E448:E449)</f>
        <v>8254.4699999999993</v>
      </c>
      <c r="F447" s="10">
        <f t="shared" ref="F447:G447" si="315">SUM(F448:F449)</f>
        <v>0</v>
      </c>
      <c r="G447" s="10">
        <f t="shared" si="315"/>
        <v>0</v>
      </c>
      <c r="H447" s="10">
        <f t="shared" si="279"/>
        <v>5000</v>
      </c>
      <c r="I447" s="10">
        <f t="shared" ref="I447" si="316">SUM(I448:I449)</f>
        <v>5000</v>
      </c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100"/>
      <c r="AC447" s="100"/>
      <c r="AD447" s="100"/>
      <c r="AE447" s="100"/>
      <c r="AF447" s="100"/>
      <c r="AG447" s="100"/>
      <c r="AH447" s="100"/>
      <c r="AI447" s="100"/>
      <c r="AJ447" s="100"/>
      <c r="AK447" s="100"/>
      <c r="AL447" s="100"/>
      <c r="AM447" s="100"/>
      <c r="AN447" s="100"/>
      <c r="AO447" s="100"/>
      <c r="AP447" s="100"/>
      <c r="AQ447" s="100"/>
      <c r="AR447" s="100"/>
      <c r="AS447" s="100"/>
      <c r="AT447" s="100"/>
      <c r="AU447" s="100"/>
      <c r="AV447" s="100"/>
      <c r="AW447" s="100"/>
      <c r="AX447" s="100"/>
      <c r="AY447" s="100"/>
      <c r="AZ447" s="100"/>
      <c r="BA447" s="100"/>
      <c r="BB447" s="100"/>
      <c r="BC447" s="100"/>
      <c r="BD447" s="100"/>
    </row>
    <row r="448" spans="1:56" hidden="1">
      <c r="A448" s="62" t="s">
        <v>208</v>
      </c>
      <c r="B448" s="63"/>
      <c r="C448" s="64"/>
      <c r="D448" s="31" t="s">
        <v>87</v>
      </c>
      <c r="E448" s="12">
        <v>0</v>
      </c>
      <c r="F448" s="12">
        <v>0</v>
      </c>
      <c r="G448" s="12">
        <v>0</v>
      </c>
      <c r="H448" s="12">
        <f t="shared" si="279"/>
        <v>0</v>
      </c>
      <c r="I448" s="12">
        <v>0</v>
      </c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  <c r="AC448" s="100"/>
      <c r="AD448" s="100"/>
      <c r="AE448" s="100"/>
      <c r="AF448" s="100"/>
      <c r="AG448" s="100"/>
      <c r="AH448" s="100"/>
      <c r="AI448" s="100"/>
      <c r="AJ448" s="100"/>
      <c r="AK448" s="100"/>
      <c r="AL448" s="100"/>
      <c r="AM448" s="100"/>
      <c r="AN448" s="100"/>
      <c r="AO448" s="100"/>
      <c r="AP448" s="100"/>
      <c r="AQ448" s="100"/>
      <c r="AR448" s="100"/>
      <c r="AS448" s="100"/>
      <c r="AT448" s="100"/>
      <c r="AU448" s="100"/>
      <c r="AV448" s="100"/>
      <c r="AW448" s="100"/>
      <c r="AX448" s="100"/>
      <c r="AY448" s="100"/>
      <c r="AZ448" s="100"/>
      <c r="BA448" s="100"/>
      <c r="BB448" s="100"/>
      <c r="BC448" s="100"/>
      <c r="BD448" s="100"/>
    </row>
    <row r="449" spans="1:56" ht="24" hidden="1">
      <c r="A449" s="62" t="s">
        <v>162</v>
      </c>
      <c r="B449" s="63"/>
      <c r="C449" s="64"/>
      <c r="D449" s="31" t="s">
        <v>85</v>
      </c>
      <c r="E449" s="12">
        <v>8254.4699999999993</v>
      </c>
      <c r="F449" s="12">
        <v>0</v>
      </c>
      <c r="G449" s="12">
        <v>0</v>
      </c>
      <c r="H449" s="12">
        <f t="shared" si="279"/>
        <v>5000</v>
      </c>
      <c r="I449" s="12">
        <v>5000</v>
      </c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100"/>
      <c r="AC449" s="100"/>
      <c r="AD449" s="100"/>
      <c r="AE449" s="100"/>
      <c r="AF449" s="100"/>
      <c r="AG449" s="100"/>
      <c r="AH449" s="100"/>
      <c r="AI449" s="100"/>
      <c r="AJ449" s="100"/>
      <c r="AK449" s="100"/>
      <c r="AL449" s="100"/>
      <c r="AM449" s="100"/>
      <c r="AN449" s="100"/>
      <c r="AO449" s="100"/>
      <c r="AP449" s="100"/>
      <c r="AQ449" s="100"/>
      <c r="AR449" s="100"/>
      <c r="AS449" s="100"/>
      <c r="AT449" s="100"/>
      <c r="AU449" s="100"/>
      <c r="AV449" s="100"/>
      <c r="AW449" s="100"/>
      <c r="AX449" s="100"/>
      <c r="AY449" s="100"/>
      <c r="AZ449" s="100"/>
      <c r="BA449" s="100"/>
      <c r="BB449" s="100"/>
      <c r="BC449" s="100"/>
      <c r="BD449" s="100"/>
    </row>
    <row r="450" spans="1:56" ht="51">
      <c r="A450" s="318" t="s">
        <v>209</v>
      </c>
      <c r="B450" s="318"/>
      <c r="C450" s="318"/>
      <c r="D450" s="73" t="s">
        <v>210</v>
      </c>
      <c r="E450" s="74">
        <f>E452</f>
        <v>34997.11</v>
      </c>
      <c r="F450" s="74">
        <f t="shared" ref="F450:G450" si="317">F452</f>
        <v>47626.916185546477</v>
      </c>
      <c r="G450" s="74">
        <f t="shared" si="317"/>
        <v>7796</v>
      </c>
      <c r="H450" s="74">
        <f t="shared" si="279"/>
        <v>12835.599999999999</v>
      </c>
      <c r="I450" s="74">
        <f>I451</f>
        <v>20631.599999999999</v>
      </c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  <c r="AA450" s="108"/>
      <c r="AB450" s="108"/>
      <c r="AC450" s="108"/>
      <c r="AD450" s="108"/>
      <c r="AE450" s="108"/>
      <c r="AF450" s="108"/>
      <c r="AG450" s="108"/>
      <c r="AH450" s="108"/>
      <c r="AI450" s="108"/>
      <c r="AJ450" s="108"/>
      <c r="AK450" s="108"/>
      <c r="AL450" s="108"/>
      <c r="AM450" s="108"/>
      <c r="AN450" s="108"/>
      <c r="AO450" s="108"/>
      <c r="AP450" s="108"/>
      <c r="AQ450" s="108"/>
      <c r="AR450" s="108"/>
      <c r="AS450" s="108"/>
      <c r="AT450" s="108"/>
      <c r="AU450" s="108"/>
      <c r="AV450" s="108"/>
      <c r="AW450" s="108"/>
      <c r="AX450" s="108"/>
      <c r="AY450" s="108"/>
      <c r="AZ450" s="108"/>
      <c r="BA450" s="108"/>
      <c r="BB450" s="108"/>
      <c r="BC450" s="108"/>
      <c r="BD450" s="108"/>
    </row>
    <row r="451" spans="1:56">
      <c r="A451" s="319" t="s">
        <v>199</v>
      </c>
      <c r="B451" s="319"/>
      <c r="C451" s="319"/>
      <c r="D451" s="57" t="s">
        <v>61</v>
      </c>
      <c r="E451" s="14">
        <f>E450</f>
        <v>34997.11</v>
      </c>
      <c r="F451" s="14">
        <f t="shared" ref="F451:G451" si="318">F450</f>
        <v>47626.916185546477</v>
      </c>
      <c r="G451" s="14">
        <f t="shared" si="318"/>
        <v>7796</v>
      </c>
      <c r="H451" s="14">
        <f t="shared" si="279"/>
        <v>12835.599999999999</v>
      </c>
      <c r="I451" s="14">
        <f>I452+I471</f>
        <v>20631.599999999999</v>
      </c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  <c r="AC451" s="103"/>
      <c r="AD451" s="103"/>
      <c r="AE451" s="103"/>
      <c r="AF451" s="103"/>
      <c r="AG451" s="103"/>
      <c r="AH451" s="103"/>
      <c r="AI451" s="103"/>
      <c r="AJ451" s="103"/>
      <c r="AK451" s="103"/>
      <c r="AL451" s="103"/>
      <c r="AM451" s="103"/>
      <c r="AN451" s="103"/>
      <c r="AO451" s="103"/>
      <c r="AP451" s="103"/>
      <c r="AQ451" s="103"/>
      <c r="AR451" s="103"/>
      <c r="AS451" s="103"/>
      <c r="AT451" s="103"/>
      <c r="AU451" s="103"/>
      <c r="AV451" s="103"/>
      <c r="AW451" s="103"/>
      <c r="AX451" s="103"/>
      <c r="AY451" s="103"/>
      <c r="AZ451" s="103"/>
      <c r="BA451" s="103"/>
      <c r="BB451" s="103"/>
      <c r="BC451" s="103"/>
      <c r="BD451" s="103"/>
    </row>
    <row r="452" spans="1:56">
      <c r="A452" s="65" t="s">
        <v>159</v>
      </c>
      <c r="B452" s="96"/>
      <c r="C452" s="97"/>
      <c r="D452" s="83" t="s">
        <v>52</v>
      </c>
      <c r="E452" s="6">
        <f>E453+E460</f>
        <v>34997.11</v>
      </c>
      <c r="F452" s="6">
        <f t="shared" ref="F452:G452" si="319">F453+F460</f>
        <v>47626.916185546477</v>
      </c>
      <c r="G452" s="6">
        <f t="shared" si="319"/>
        <v>7796</v>
      </c>
      <c r="H452" s="6">
        <f t="shared" si="279"/>
        <v>2835.6000000000004</v>
      </c>
      <c r="I452" s="6">
        <f>I453+I460</f>
        <v>10631.6</v>
      </c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  <c r="AA452" s="104"/>
      <c r="AB452" s="104"/>
      <c r="AC452" s="104"/>
      <c r="AD452" s="104"/>
      <c r="AE452" s="104"/>
      <c r="AF452" s="104"/>
      <c r="AG452" s="104"/>
      <c r="AH452" s="104"/>
      <c r="AI452" s="104"/>
      <c r="AJ452" s="104"/>
      <c r="AK452" s="104"/>
      <c r="AL452" s="104"/>
      <c r="AM452" s="104"/>
      <c r="AN452" s="104"/>
      <c r="AO452" s="104"/>
      <c r="AP452" s="104"/>
      <c r="AQ452" s="104"/>
      <c r="AR452" s="104"/>
      <c r="AS452" s="104"/>
      <c r="AT452" s="104"/>
      <c r="AU452" s="104"/>
      <c r="AV452" s="104"/>
      <c r="AW452" s="104"/>
      <c r="AX452" s="104"/>
      <c r="AY452" s="104"/>
      <c r="AZ452" s="104"/>
      <c r="BA452" s="104"/>
      <c r="BB452" s="104"/>
      <c r="BC452" s="104"/>
      <c r="BD452" s="104"/>
    </row>
    <row r="453" spans="1:56" s="100" customFormat="1">
      <c r="A453" s="268" t="s">
        <v>211</v>
      </c>
      <c r="B453" s="284"/>
      <c r="C453" s="285"/>
      <c r="D453" s="275" t="s">
        <v>53</v>
      </c>
      <c r="E453" s="221">
        <f>E454+E456+E458</f>
        <v>34346.080000000002</v>
      </c>
      <c r="F453" s="221">
        <f t="shared" ref="F453:G453" si="320">F454+F456+F458</f>
        <v>32894.68445152299</v>
      </c>
      <c r="G453" s="221">
        <f t="shared" si="320"/>
        <v>7796</v>
      </c>
      <c r="H453" s="221">
        <f t="shared" si="279"/>
        <v>-2196</v>
      </c>
      <c r="I453" s="221">
        <f t="shared" ref="I453" si="321">I454+I456+I458</f>
        <v>5600</v>
      </c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  <c r="AN453" s="105"/>
      <c r="AO453" s="105"/>
      <c r="AP453" s="105"/>
      <c r="AQ453" s="105"/>
      <c r="AR453" s="105"/>
      <c r="AS453" s="105"/>
      <c r="AT453" s="105"/>
      <c r="AU453" s="105"/>
      <c r="AV453" s="105"/>
      <c r="AW453" s="105"/>
      <c r="AX453" s="105"/>
      <c r="AY453" s="105"/>
      <c r="AZ453" s="105"/>
      <c r="BA453" s="105"/>
      <c r="BB453" s="105"/>
      <c r="BC453" s="105"/>
      <c r="BD453" s="105"/>
    </row>
    <row r="454" spans="1:56" s="100" customFormat="1" hidden="1">
      <c r="A454" s="262" t="s">
        <v>212</v>
      </c>
      <c r="B454" s="263"/>
      <c r="C454" s="264"/>
      <c r="D454" s="286" t="s">
        <v>54</v>
      </c>
      <c r="E454" s="223">
        <f>E455</f>
        <v>25514.47</v>
      </c>
      <c r="F454" s="223">
        <f t="shared" ref="F454:I454" si="322">F455</f>
        <v>25615.502024022826</v>
      </c>
      <c r="G454" s="223">
        <f t="shared" si="322"/>
        <v>2400</v>
      </c>
      <c r="H454" s="223">
        <f t="shared" si="279"/>
        <v>-2400</v>
      </c>
      <c r="I454" s="223">
        <f t="shared" si="322"/>
        <v>0</v>
      </c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  <c r="AH454" s="106"/>
      <c r="AI454" s="106"/>
      <c r="AJ454" s="106"/>
      <c r="AK454" s="106"/>
      <c r="AL454" s="106"/>
      <c r="AM454" s="106"/>
      <c r="AN454" s="106"/>
      <c r="AO454" s="106"/>
      <c r="AP454" s="106"/>
      <c r="AQ454" s="106"/>
      <c r="AR454" s="106"/>
      <c r="AS454" s="106"/>
      <c r="AT454" s="106"/>
      <c r="AU454" s="106"/>
      <c r="AV454" s="106"/>
      <c r="AW454" s="106"/>
      <c r="AX454" s="106"/>
      <c r="AY454" s="106"/>
      <c r="AZ454" s="106"/>
      <c r="BA454" s="106"/>
      <c r="BB454" s="106"/>
      <c r="BC454" s="106"/>
      <c r="BD454" s="106"/>
    </row>
    <row r="455" spans="1:56" s="100" customFormat="1" hidden="1">
      <c r="A455" s="265" t="s">
        <v>213</v>
      </c>
      <c r="B455" s="266"/>
      <c r="C455" s="267"/>
      <c r="D455" s="287" t="s">
        <v>55</v>
      </c>
      <c r="E455" s="226">
        <v>25514.47</v>
      </c>
      <c r="F455" s="226">
        <v>25615.502024022826</v>
      </c>
      <c r="G455" s="226">
        <v>2400</v>
      </c>
      <c r="H455" s="226">
        <f t="shared" si="279"/>
        <v>-2400</v>
      </c>
      <c r="I455" s="226">
        <v>0</v>
      </c>
    </row>
    <row r="456" spans="1:56" s="100" customFormat="1" hidden="1">
      <c r="A456" s="262" t="s">
        <v>214</v>
      </c>
      <c r="B456" s="263"/>
      <c r="C456" s="264"/>
      <c r="D456" s="286" t="s">
        <v>56</v>
      </c>
      <c r="E456" s="223">
        <f>E457</f>
        <v>4708.34</v>
      </c>
      <c r="F456" s="223">
        <f t="shared" ref="F456:I456" si="323">F457</f>
        <v>3052.6245935363991</v>
      </c>
      <c r="G456" s="223">
        <f t="shared" si="323"/>
        <v>5000</v>
      </c>
      <c r="H456" s="223">
        <f t="shared" si="279"/>
        <v>600</v>
      </c>
      <c r="I456" s="223">
        <f t="shared" si="323"/>
        <v>5600</v>
      </c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  <c r="AH456" s="106"/>
      <c r="AI456" s="106"/>
      <c r="AJ456" s="106"/>
      <c r="AK456" s="106"/>
      <c r="AL456" s="106"/>
      <c r="AM456" s="106"/>
      <c r="AN456" s="106"/>
      <c r="AO456" s="106"/>
      <c r="AP456" s="106"/>
      <c r="AQ456" s="106"/>
      <c r="AR456" s="106"/>
      <c r="AS456" s="106"/>
      <c r="AT456" s="106"/>
      <c r="AU456" s="106"/>
      <c r="AV456" s="106"/>
      <c r="AW456" s="106"/>
      <c r="AX456" s="106"/>
      <c r="AY456" s="106"/>
      <c r="AZ456" s="106"/>
      <c r="BA456" s="106"/>
      <c r="BB456" s="106"/>
      <c r="BC456" s="106"/>
      <c r="BD456" s="106"/>
    </row>
    <row r="457" spans="1:56" s="100" customFormat="1" hidden="1">
      <c r="A457" s="265" t="s">
        <v>215</v>
      </c>
      <c r="B457" s="266"/>
      <c r="C457" s="267"/>
      <c r="D457" s="287" t="s">
        <v>56</v>
      </c>
      <c r="E457" s="226">
        <v>4708.34</v>
      </c>
      <c r="F457" s="226">
        <v>3052.6245935363991</v>
      </c>
      <c r="G457" s="226">
        <v>5000</v>
      </c>
      <c r="H457" s="226">
        <f t="shared" si="279"/>
        <v>600</v>
      </c>
      <c r="I457" s="226">
        <v>5600</v>
      </c>
    </row>
    <row r="458" spans="1:56" s="100" customFormat="1" hidden="1">
      <c r="A458" s="262" t="s">
        <v>216</v>
      </c>
      <c r="B458" s="263"/>
      <c r="C458" s="264"/>
      <c r="D458" s="286" t="s">
        <v>57</v>
      </c>
      <c r="E458" s="223">
        <f>E459</f>
        <v>4123.2700000000004</v>
      </c>
      <c r="F458" s="223">
        <f t="shared" ref="F458:I458" si="324">F459</f>
        <v>4226.5578339637668</v>
      </c>
      <c r="G458" s="223">
        <f t="shared" si="324"/>
        <v>396</v>
      </c>
      <c r="H458" s="223">
        <f t="shared" si="279"/>
        <v>-396</v>
      </c>
      <c r="I458" s="223">
        <f t="shared" si="324"/>
        <v>0</v>
      </c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  <c r="AH458" s="106"/>
      <c r="AI458" s="106"/>
      <c r="AJ458" s="106"/>
      <c r="AK458" s="106"/>
      <c r="AL458" s="106"/>
      <c r="AM458" s="106"/>
      <c r="AN458" s="106"/>
      <c r="AO458" s="106"/>
      <c r="AP458" s="106"/>
      <c r="AQ458" s="106"/>
      <c r="AR458" s="106"/>
      <c r="AS458" s="106"/>
      <c r="AT458" s="106"/>
      <c r="AU458" s="106"/>
      <c r="AV458" s="106"/>
      <c r="AW458" s="106"/>
      <c r="AX458" s="106"/>
      <c r="AY458" s="106"/>
      <c r="AZ458" s="106"/>
      <c r="BA458" s="106"/>
      <c r="BB458" s="106"/>
      <c r="BC458" s="106"/>
      <c r="BD458" s="106"/>
    </row>
    <row r="459" spans="1:56" s="100" customFormat="1" ht="24" hidden="1">
      <c r="A459" s="265" t="s">
        <v>217</v>
      </c>
      <c r="B459" s="266"/>
      <c r="C459" s="267"/>
      <c r="D459" s="287" t="s">
        <v>58</v>
      </c>
      <c r="E459" s="226">
        <v>4123.2700000000004</v>
      </c>
      <c r="F459" s="226">
        <v>4226.5578339637668</v>
      </c>
      <c r="G459" s="226">
        <v>396</v>
      </c>
      <c r="H459" s="226">
        <f t="shared" si="279"/>
        <v>-396</v>
      </c>
      <c r="I459" s="226">
        <v>0</v>
      </c>
    </row>
    <row r="460" spans="1:56" s="100" customFormat="1">
      <c r="A460" s="268" t="s">
        <v>160</v>
      </c>
      <c r="B460" s="284"/>
      <c r="C460" s="285"/>
      <c r="D460" s="275" t="s">
        <v>62</v>
      </c>
      <c r="E460" s="221">
        <f>E461+E463+E465</f>
        <v>651.03</v>
      </c>
      <c r="F460" s="221">
        <f>F461+F463+F465</f>
        <v>14732.231734023491</v>
      </c>
      <c r="G460" s="221">
        <f>G461+G463+G465</f>
        <v>0</v>
      </c>
      <c r="H460" s="221">
        <f t="shared" ref="H460:H499" si="325">I460-G460</f>
        <v>5031.6000000000004</v>
      </c>
      <c r="I460" s="221">
        <f>I461+I463+I465</f>
        <v>5031.6000000000004</v>
      </c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  <c r="BD460" s="105"/>
    </row>
    <row r="461" spans="1:56" hidden="1">
      <c r="A461" s="59" t="s">
        <v>200</v>
      </c>
      <c r="B461" s="60"/>
      <c r="C461" s="61"/>
      <c r="D461" s="30" t="s">
        <v>63</v>
      </c>
      <c r="E461" s="10">
        <f>E462</f>
        <v>651.03</v>
      </c>
      <c r="F461" s="10">
        <f t="shared" ref="F461:I461" si="326">F462</f>
        <v>1327.2280841462605</v>
      </c>
      <c r="G461" s="10">
        <f t="shared" si="326"/>
        <v>0</v>
      </c>
      <c r="H461" s="10">
        <f t="shared" si="325"/>
        <v>0</v>
      </c>
      <c r="I461" s="10">
        <f t="shared" si="326"/>
        <v>0</v>
      </c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  <c r="AH461" s="106"/>
      <c r="AI461" s="106"/>
      <c r="AJ461" s="106"/>
      <c r="AK461" s="106"/>
      <c r="AL461" s="106"/>
      <c r="AM461" s="106"/>
      <c r="AN461" s="106"/>
      <c r="AO461" s="106"/>
      <c r="AP461" s="106"/>
      <c r="AQ461" s="106"/>
      <c r="AR461" s="106"/>
      <c r="AS461" s="106"/>
      <c r="AT461" s="106"/>
      <c r="AU461" s="106"/>
      <c r="AV461" s="106"/>
      <c r="AW461" s="106"/>
      <c r="AX461" s="106"/>
      <c r="AY461" s="106"/>
      <c r="AZ461" s="106"/>
      <c r="BA461" s="106"/>
      <c r="BB461" s="106"/>
      <c r="BC461" s="106"/>
      <c r="BD461" s="106"/>
    </row>
    <row r="462" spans="1:56" hidden="1">
      <c r="A462" s="62" t="s">
        <v>96</v>
      </c>
      <c r="B462" s="63"/>
      <c r="C462" s="64"/>
      <c r="D462" s="31" t="s">
        <v>64</v>
      </c>
      <c r="E462" s="12">
        <v>651.03</v>
      </c>
      <c r="F462" s="12">
        <v>1327.2280841462605</v>
      </c>
      <c r="G462" s="12">
        <v>0</v>
      </c>
      <c r="H462" s="12">
        <f t="shared" si="325"/>
        <v>0</v>
      </c>
      <c r="I462" s="12">
        <v>0</v>
      </c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  <c r="AC462" s="100"/>
      <c r="AD462" s="100"/>
      <c r="AE462" s="100"/>
      <c r="AF462" s="100"/>
      <c r="AG462" s="100"/>
      <c r="AH462" s="100"/>
      <c r="AI462" s="100"/>
      <c r="AJ462" s="100"/>
      <c r="AK462" s="100"/>
      <c r="AL462" s="100"/>
      <c r="AM462" s="100"/>
      <c r="AN462" s="100"/>
      <c r="AO462" s="100"/>
      <c r="AP462" s="100"/>
      <c r="AQ462" s="100"/>
      <c r="AR462" s="100"/>
      <c r="AS462" s="100"/>
      <c r="AT462" s="100"/>
      <c r="AU462" s="100"/>
      <c r="AV462" s="100"/>
      <c r="AW462" s="100"/>
      <c r="AX462" s="100"/>
      <c r="AY462" s="100"/>
      <c r="AZ462" s="100"/>
      <c r="BA462" s="100"/>
      <c r="BB462" s="100"/>
      <c r="BC462" s="100"/>
      <c r="BD462" s="100"/>
    </row>
    <row r="463" spans="1:56" hidden="1">
      <c r="A463" s="59">
        <v>322</v>
      </c>
      <c r="B463" s="60"/>
      <c r="C463" s="61"/>
      <c r="D463" s="30" t="s">
        <v>68</v>
      </c>
      <c r="E463" s="10">
        <f>E464</f>
        <v>0</v>
      </c>
      <c r="F463" s="10">
        <f t="shared" ref="F463:I463" si="327">F464</f>
        <v>132.72280841462606</v>
      </c>
      <c r="G463" s="10">
        <f t="shared" si="327"/>
        <v>0</v>
      </c>
      <c r="H463" s="10">
        <f t="shared" si="325"/>
        <v>31.6</v>
      </c>
      <c r="I463" s="10">
        <f t="shared" si="327"/>
        <v>31.6</v>
      </c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  <c r="AH463" s="106"/>
      <c r="AI463" s="106"/>
      <c r="AJ463" s="106"/>
      <c r="AK463" s="106"/>
      <c r="AL463" s="106"/>
      <c r="AM463" s="106"/>
      <c r="AN463" s="106"/>
      <c r="AO463" s="106"/>
      <c r="AP463" s="106"/>
      <c r="AQ463" s="106"/>
      <c r="AR463" s="106"/>
      <c r="AS463" s="106"/>
      <c r="AT463" s="106"/>
      <c r="AU463" s="106"/>
      <c r="AV463" s="106"/>
      <c r="AW463" s="106"/>
      <c r="AX463" s="106"/>
      <c r="AY463" s="106"/>
      <c r="AZ463" s="106"/>
      <c r="BA463" s="106"/>
      <c r="BB463" s="106"/>
      <c r="BC463" s="106"/>
      <c r="BD463" s="106"/>
    </row>
    <row r="464" spans="1:56" ht="24" hidden="1">
      <c r="A464" s="62">
        <v>3221</v>
      </c>
      <c r="B464" s="63"/>
      <c r="C464" s="64"/>
      <c r="D464" s="31" t="s">
        <v>69</v>
      </c>
      <c r="E464" s="12">
        <v>0</v>
      </c>
      <c r="F464" s="12">
        <v>132.72280841462606</v>
      </c>
      <c r="G464" s="12">
        <v>0</v>
      </c>
      <c r="H464" s="12">
        <f t="shared" si="325"/>
        <v>31.6</v>
      </c>
      <c r="I464" s="12">
        <v>31.6</v>
      </c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100"/>
      <c r="AC464" s="100"/>
      <c r="AD464" s="100"/>
      <c r="AE464" s="100"/>
      <c r="AF464" s="100"/>
      <c r="AG464" s="100"/>
      <c r="AH464" s="100"/>
      <c r="AI464" s="100"/>
      <c r="AJ464" s="100"/>
      <c r="AK464" s="100"/>
      <c r="AL464" s="100"/>
      <c r="AM464" s="100"/>
      <c r="AN464" s="100"/>
      <c r="AO464" s="100"/>
      <c r="AP464" s="100"/>
      <c r="AQ464" s="100"/>
      <c r="AR464" s="100"/>
      <c r="AS464" s="100"/>
      <c r="AT464" s="100"/>
      <c r="AU464" s="100"/>
      <c r="AV464" s="100"/>
      <c r="AW464" s="100"/>
      <c r="AX464" s="100"/>
      <c r="AY464" s="100"/>
      <c r="AZ464" s="100"/>
      <c r="BA464" s="100"/>
      <c r="BB464" s="100"/>
      <c r="BC464" s="100"/>
      <c r="BD464" s="100"/>
    </row>
    <row r="465" spans="1:56" hidden="1">
      <c r="A465" s="59" t="s">
        <v>203</v>
      </c>
      <c r="B465" s="60"/>
      <c r="C465" s="61"/>
      <c r="D465" s="30" t="s">
        <v>75</v>
      </c>
      <c r="E465" s="10">
        <f>SUM(E466:E470)</f>
        <v>0</v>
      </c>
      <c r="F465" s="10">
        <f t="shared" ref="F465:G465" si="328">SUM(F466:F470)</f>
        <v>13272.280841462605</v>
      </c>
      <c r="G465" s="10">
        <f t="shared" si="328"/>
        <v>0</v>
      </c>
      <c r="H465" s="10">
        <f t="shared" si="325"/>
        <v>5000</v>
      </c>
      <c r="I465" s="10">
        <f t="shared" ref="I465" si="329">SUM(I466:I470)</f>
        <v>5000</v>
      </c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  <c r="AH465" s="106"/>
      <c r="AI465" s="106"/>
      <c r="AJ465" s="106"/>
      <c r="AK465" s="106"/>
      <c r="AL465" s="106"/>
      <c r="AM465" s="106"/>
      <c r="AN465" s="106"/>
      <c r="AO465" s="106"/>
      <c r="AP465" s="106"/>
      <c r="AQ465" s="106"/>
      <c r="AR465" s="106"/>
      <c r="AS465" s="106"/>
      <c r="AT465" s="106"/>
      <c r="AU465" s="106"/>
      <c r="AV465" s="106"/>
      <c r="AW465" s="106"/>
      <c r="AX465" s="106"/>
      <c r="AY465" s="106"/>
      <c r="AZ465" s="106"/>
      <c r="BA465" s="106"/>
      <c r="BB465" s="106"/>
      <c r="BC465" s="106"/>
      <c r="BD465" s="106"/>
    </row>
    <row r="466" spans="1:56" hidden="1">
      <c r="A466" s="62" t="s">
        <v>204</v>
      </c>
      <c r="B466" s="63"/>
      <c r="C466" s="64"/>
      <c r="D466" s="31" t="s">
        <v>76</v>
      </c>
      <c r="E466" s="12">
        <v>0</v>
      </c>
      <c r="F466" s="12">
        <v>0</v>
      </c>
      <c r="G466" s="12">
        <v>0</v>
      </c>
      <c r="H466" s="12">
        <f t="shared" si="325"/>
        <v>0</v>
      </c>
      <c r="I466" s="12">
        <v>0</v>
      </c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  <c r="AC466" s="100"/>
      <c r="AD466" s="100"/>
      <c r="AE466" s="100"/>
      <c r="AF466" s="100"/>
      <c r="AG466" s="100"/>
      <c r="AH466" s="100"/>
      <c r="AI466" s="100"/>
      <c r="AJ466" s="100"/>
      <c r="AK466" s="100"/>
      <c r="AL466" s="100"/>
      <c r="AM466" s="100"/>
      <c r="AN466" s="100"/>
      <c r="AO466" s="100"/>
      <c r="AP466" s="100"/>
      <c r="AQ466" s="100"/>
      <c r="AR466" s="100"/>
      <c r="AS466" s="100"/>
      <c r="AT466" s="100"/>
      <c r="AU466" s="100"/>
      <c r="AV466" s="100"/>
      <c r="AW466" s="100"/>
      <c r="AX466" s="100"/>
      <c r="AY466" s="100"/>
      <c r="AZ466" s="100"/>
      <c r="BA466" s="100"/>
      <c r="BB466" s="100"/>
      <c r="BC466" s="100"/>
      <c r="BD466" s="100"/>
    </row>
    <row r="467" spans="1:56" ht="24" hidden="1">
      <c r="A467" s="80">
        <v>3232</v>
      </c>
      <c r="B467" s="63"/>
      <c r="C467" s="64"/>
      <c r="D467" s="31" t="s">
        <v>77</v>
      </c>
      <c r="E467" s="12">
        <v>0</v>
      </c>
      <c r="F467" s="12">
        <v>13272.280841462605</v>
      </c>
      <c r="G467" s="12">
        <v>0</v>
      </c>
      <c r="H467" s="12">
        <f t="shared" si="325"/>
        <v>5000</v>
      </c>
      <c r="I467" s="12">
        <v>5000</v>
      </c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  <c r="AB467" s="100"/>
      <c r="AC467" s="100"/>
      <c r="AD467" s="100"/>
      <c r="AE467" s="100"/>
      <c r="AF467" s="100"/>
      <c r="AG467" s="100"/>
      <c r="AH467" s="100"/>
      <c r="AI467" s="100"/>
      <c r="AJ467" s="100"/>
      <c r="AK467" s="100"/>
      <c r="AL467" s="100"/>
      <c r="AM467" s="100"/>
      <c r="AN467" s="100"/>
      <c r="AO467" s="100"/>
      <c r="AP467" s="100"/>
      <c r="AQ467" s="100"/>
      <c r="AR467" s="100"/>
      <c r="AS467" s="100"/>
      <c r="AT467" s="100"/>
      <c r="AU467" s="100"/>
      <c r="AV467" s="100"/>
      <c r="AW467" s="100"/>
      <c r="AX467" s="100"/>
      <c r="AY467" s="100"/>
      <c r="AZ467" s="100"/>
      <c r="BA467" s="100"/>
      <c r="BB467" s="100"/>
      <c r="BC467" s="100"/>
      <c r="BD467" s="100"/>
    </row>
    <row r="468" spans="1:56" hidden="1">
      <c r="A468" s="62" t="s">
        <v>218</v>
      </c>
      <c r="B468" s="63"/>
      <c r="C468" s="64"/>
      <c r="D468" s="31" t="s">
        <v>78</v>
      </c>
      <c r="E468" s="12">
        <v>0</v>
      </c>
      <c r="F468" s="12">
        <v>0</v>
      </c>
      <c r="G468" s="12">
        <v>0</v>
      </c>
      <c r="H468" s="12">
        <f t="shared" si="325"/>
        <v>0</v>
      </c>
      <c r="I468" s="12">
        <v>0</v>
      </c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  <c r="AB468" s="100"/>
      <c r="AC468" s="100"/>
      <c r="AD468" s="100"/>
      <c r="AE468" s="100"/>
      <c r="AF468" s="100"/>
      <c r="AG468" s="100"/>
      <c r="AH468" s="100"/>
      <c r="AI468" s="100"/>
      <c r="AJ468" s="100"/>
      <c r="AK468" s="100"/>
      <c r="AL468" s="100"/>
      <c r="AM468" s="100"/>
      <c r="AN468" s="100"/>
      <c r="AO468" s="100"/>
      <c r="AP468" s="100"/>
      <c r="AQ468" s="100"/>
      <c r="AR468" s="100"/>
      <c r="AS468" s="100"/>
      <c r="AT468" s="100"/>
      <c r="AU468" s="100"/>
      <c r="AV468" s="100"/>
      <c r="AW468" s="100"/>
      <c r="AX468" s="100"/>
      <c r="AY468" s="100"/>
      <c r="AZ468" s="100"/>
      <c r="BA468" s="100"/>
      <c r="BB468" s="100"/>
      <c r="BC468" s="100"/>
      <c r="BD468" s="100"/>
    </row>
    <row r="469" spans="1:56" hidden="1">
      <c r="A469" s="62" t="s">
        <v>219</v>
      </c>
      <c r="B469" s="63"/>
      <c r="C469" s="64"/>
      <c r="D469" s="31" t="s">
        <v>80</v>
      </c>
      <c r="E469" s="12">
        <v>0</v>
      </c>
      <c r="F469" s="12">
        <v>0</v>
      </c>
      <c r="G469" s="12">
        <v>0</v>
      </c>
      <c r="H469" s="12">
        <f t="shared" si="325"/>
        <v>0</v>
      </c>
      <c r="I469" s="12">
        <v>0</v>
      </c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  <c r="AB469" s="100"/>
      <c r="AC469" s="100"/>
      <c r="AD469" s="100"/>
      <c r="AE469" s="100"/>
      <c r="AF469" s="100"/>
      <c r="AG469" s="100"/>
      <c r="AH469" s="100"/>
      <c r="AI469" s="100"/>
      <c r="AJ469" s="100"/>
      <c r="AK469" s="100"/>
      <c r="AL469" s="100"/>
      <c r="AM469" s="100"/>
      <c r="AN469" s="100"/>
      <c r="AO469" s="100"/>
      <c r="AP469" s="100"/>
      <c r="AQ469" s="100"/>
      <c r="AR469" s="100"/>
      <c r="AS469" s="100"/>
      <c r="AT469" s="100"/>
      <c r="AU469" s="100"/>
      <c r="AV469" s="100"/>
      <c r="AW469" s="100"/>
      <c r="AX469" s="100"/>
      <c r="AY469" s="100"/>
      <c r="AZ469" s="100"/>
      <c r="BA469" s="100"/>
      <c r="BB469" s="100"/>
      <c r="BC469" s="100"/>
      <c r="BD469" s="100"/>
    </row>
    <row r="470" spans="1:56" hidden="1">
      <c r="A470" s="62" t="s">
        <v>220</v>
      </c>
      <c r="B470" s="63"/>
      <c r="C470" s="64"/>
      <c r="D470" s="31" t="s">
        <v>82</v>
      </c>
      <c r="E470" s="12">
        <v>0</v>
      </c>
      <c r="F470" s="12">
        <v>0</v>
      </c>
      <c r="G470" s="12">
        <v>0</v>
      </c>
      <c r="H470" s="12">
        <f t="shared" si="325"/>
        <v>0</v>
      </c>
      <c r="I470" s="12">
        <v>0</v>
      </c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100"/>
      <c r="AE470" s="100"/>
      <c r="AF470" s="100"/>
      <c r="AG470" s="100"/>
      <c r="AH470" s="100"/>
      <c r="AI470" s="100"/>
      <c r="AJ470" s="100"/>
      <c r="AK470" s="100"/>
      <c r="AL470" s="100"/>
      <c r="AM470" s="100"/>
      <c r="AN470" s="100"/>
      <c r="AO470" s="100"/>
      <c r="AP470" s="100"/>
      <c r="AQ470" s="100"/>
      <c r="AR470" s="100"/>
      <c r="AS470" s="100"/>
      <c r="AT470" s="100"/>
      <c r="AU470" s="100"/>
      <c r="AV470" s="100"/>
      <c r="AW470" s="100"/>
      <c r="AX470" s="100"/>
      <c r="AY470" s="100"/>
      <c r="AZ470" s="100"/>
      <c r="BA470" s="100"/>
      <c r="BB470" s="100"/>
      <c r="BC470" s="100"/>
      <c r="BD470" s="100"/>
    </row>
    <row r="471" spans="1:56" ht="24">
      <c r="A471" s="75">
        <v>4</v>
      </c>
      <c r="B471" s="76"/>
      <c r="C471" s="77"/>
      <c r="D471" s="83" t="s">
        <v>109</v>
      </c>
      <c r="E471" s="6" t="e">
        <f>E472</f>
        <v>#REF!</v>
      </c>
      <c r="F471" s="6" t="e">
        <f t="shared" ref="F471:I471" si="330">F472</f>
        <v>#REF!</v>
      </c>
      <c r="G471" s="6">
        <f t="shared" si="330"/>
        <v>0</v>
      </c>
      <c r="H471" s="6">
        <f t="shared" si="325"/>
        <v>10000</v>
      </c>
      <c r="I471" s="6">
        <f t="shared" si="330"/>
        <v>10000</v>
      </c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  <c r="AB471" s="104"/>
      <c r="AC471" s="104"/>
      <c r="AD471" s="104"/>
      <c r="AE471" s="104"/>
      <c r="AF471" s="104"/>
      <c r="AG471" s="104"/>
      <c r="AH471" s="104"/>
      <c r="AI471" s="104"/>
      <c r="AJ471" s="104"/>
      <c r="AK471" s="104"/>
      <c r="AL471" s="104"/>
      <c r="AM471" s="104"/>
      <c r="AN471" s="104"/>
      <c r="AO471" s="104"/>
      <c r="AP471" s="104"/>
      <c r="AQ471" s="104"/>
      <c r="AR471" s="104"/>
      <c r="AS471" s="104"/>
      <c r="AT471" s="104"/>
      <c r="AU471" s="104"/>
      <c r="AV471" s="104"/>
      <c r="AW471" s="104"/>
      <c r="AX471" s="104"/>
      <c r="AY471" s="104"/>
      <c r="AZ471" s="104"/>
      <c r="BA471" s="104"/>
      <c r="BB471" s="104"/>
      <c r="BC471" s="104"/>
      <c r="BD471" s="104"/>
    </row>
    <row r="472" spans="1:56" s="100" customFormat="1" ht="24">
      <c r="A472" s="272">
        <v>42</v>
      </c>
      <c r="B472" s="273"/>
      <c r="C472" s="274"/>
      <c r="D472" s="275" t="s">
        <v>110</v>
      </c>
      <c r="E472" s="221" t="e">
        <f>E473+#REF!</f>
        <v>#REF!</v>
      </c>
      <c r="F472" s="221" t="e">
        <f>F473+#REF!</f>
        <v>#REF!</v>
      </c>
      <c r="G472" s="221">
        <f>G473</f>
        <v>0</v>
      </c>
      <c r="H472" s="221">
        <f t="shared" si="325"/>
        <v>10000</v>
      </c>
      <c r="I472" s="221">
        <f>I473</f>
        <v>10000</v>
      </c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  <c r="AN472" s="105"/>
      <c r="AO472" s="105"/>
      <c r="AP472" s="105"/>
      <c r="AQ472" s="105"/>
      <c r="AR472" s="105"/>
      <c r="AS472" s="105"/>
      <c r="AT472" s="105"/>
      <c r="AU472" s="105"/>
      <c r="AV472" s="105"/>
      <c r="AW472" s="105"/>
      <c r="AX472" s="105"/>
      <c r="AY472" s="105"/>
      <c r="AZ472" s="105"/>
      <c r="BA472" s="105"/>
      <c r="BB472" s="105"/>
      <c r="BC472" s="105"/>
      <c r="BD472" s="105"/>
    </row>
    <row r="473" spans="1:56" hidden="1">
      <c r="A473" s="35">
        <v>422</v>
      </c>
      <c r="B473" s="78"/>
      <c r="C473" s="79"/>
      <c r="D473" s="30" t="s">
        <v>111</v>
      </c>
      <c r="E473" s="10">
        <f>SUM(E474:E478)</f>
        <v>21721.68</v>
      </c>
      <c r="F473" s="10">
        <f t="shared" ref="F473:G473" si="331">SUM(F474:F478)</f>
        <v>5707.0865093901384</v>
      </c>
      <c r="G473" s="10">
        <f t="shared" si="331"/>
        <v>0</v>
      </c>
      <c r="H473" s="10">
        <f t="shared" si="325"/>
        <v>10000</v>
      </c>
      <c r="I473" s="10">
        <f t="shared" ref="I473" si="332">SUM(I474:I478)</f>
        <v>10000</v>
      </c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  <c r="AH473" s="106"/>
      <c r="AI473" s="106"/>
      <c r="AJ473" s="106"/>
      <c r="AK473" s="106"/>
      <c r="AL473" s="106"/>
      <c r="AM473" s="106"/>
      <c r="AN473" s="106"/>
      <c r="AO473" s="106"/>
      <c r="AP473" s="106"/>
      <c r="AQ473" s="106"/>
      <c r="AR473" s="106"/>
      <c r="AS473" s="106"/>
      <c r="AT473" s="106"/>
      <c r="AU473" s="106"/>
      <c r="AV473" s="106"/>
      <c r="AW473" s="106"/>
      <c r="AX473" s="106"/>
      <c r="AY473" s="106"/>
      <c r="AZ473" s="106"/>
      <c r="BA473" s="106"/>
      <c r="BB473" s="106"/>
      <c r="BC473" s="106"/>
      <c r="BD473" s="106"/>
    </row>
    <row r="474" spans="1:56" hidden="1">
      <c r="A474" s="80">
        <v>4221</v>
      </c>
      <c r="B474" s="81"/>
      <c r="C474" s="82"/>
      <c r="D474" s="31" t="s">
        <v>112</v>
      </c>
      <c r="E474" s="12">
        <v>15492.07</v>
      </c>
      <c r="F474" s="12">
        <v>0</v>
      </c>
      <c r="G474" s="12">
        <v>0</v>
      </c>
      <c r="H474" s="12">
        <f t="shared" si="325"/>
        <v>10000</v>
      </c>
      <c r="I474" s="12">
        <v>10000</v>
      </c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100"/>
      <c r="AC474" s="100"/>
      <c r="AD474" s="100"/>
      <c r="AE474" s="100"/>
      <c r="AF474" s="100"/>
      <c r="AG474" s="100"/>
      <c r="AH474" s="100"/>
      <c r="AI474" s="100"/>
      <c r="AJ474" s="100"/>
      <c r="AK474" s="100"/>
      <c r="AL474" s="100"/>
      <c r="AM474" s="100"/>
      <c r="AN474" s="100"/>
      <c r="AO474" s="100"/>
      <c r="AP474" s="100"/>
      <c r="AQ474" s="100"/>
      <c r="AR474" s="100"/>
      <c r="AS474" s="100"/>
      <c r="AT474" s="100"/>
      <c r="AU474" s="100"/>
      <c r="AV474" s="100"/>
      <c r="AW474" s="100"/>
      <c r="AX474" s="100"/>
      <c r="AY474" s="100"/>
      <c r="AZ474" s="100"/>
      <c r="BA474" s="100"/>
      <c r="BB474" s="100"/>
      <c r="BC474" s="100"/>
      <c r="BD474" s="100"/>
    </row>
    <row r="475" spans="1:56" hidden="1">
      <c r="A475" s="80">
        <v>4222</v>
      </c>
      <c r="B475" s="81"/>
      <c r="C475" s="82"/>
      <c r="D475" s="31" t="s">
        <v>113</v>
      </c>
      <c r="E475" s="12">
        <v>0</v>
      </c>
      <c r="F475" s="12">
        <v>0</v>
      </c>
      <c r="G475" s="12">
        <v>0</v>
      </c>
      <c r="H475" s="12">
        <f t="shared" si="325"/>
        <v>0</v>
      </c>
      <c r="I475" s="12">
        <v>0</v>
      </c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  <c r="AC475" s="100"/>
      <c r="AD475" s="100"/>
      <c r="AE475" s="100"/>
      <c r="AF475" s="100"/>
      <c r="AG475" s="100"/>
      <c r="AH475" s="100"/>
      <c r="AI475" s="100"/>
      <c r="AJ475" s="100"/>
      <c r="AK475" s="100"/>
      <c r="AL475" s="100"/>
      <c r="AM475" s="100"/>
      <c r="AN475" s="100"/>
      <c r="AO475" s="100"/>
      <c r="AP475" s="100"/>
      <c r="AQ475" s="100"/>
      <c r="AR475" s="100"/>
      <c r="AS475" s="100"/>
      <c r="AT475" s="100"/>
      <c r="AU475" s="100"/>
      <c r="AV475" s="100"/>
      <c r="AW475" s="100"/>
      <c r="AX475" s="100"/>
      <c r="AY475" s="100"/>
      <c r="AZ475" s="100"/>
      <c r="BA475" s="100"/>
      <c r="BB475" s="100"/>
      <c r="BC475" s="100"/>
      <c r="BD475" s="100"/>
    </row>
    <row r="476" spans="1:56" hidden="1">
      <c r="A476" s="80">
        <v>4223</v>
      </c>
      <c r="B476" s="81"/>
      <c r="C476" s="82"/>
      <c r="D476" s="31" t="s">
        <v>114</v>
      </c>
      <c r="E476" s="12">
        <v>4458.96</v>
      </c>
      <c r="F476" s="12">
        <v>1725.3965093901386</v>
      </c>
      <c r="G476" s="12">
        <v>0</v>
      </c>
      <c r="H476" s="12">
        <f t="shared" si="325"/>
        <v>0</v>
      </c>
      <c r="I476" s="12">
        <v>0</v>
      </c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100"/>
      <c r="AE476" s="100"/>
      <c r="AF476" s="100"/>
      <c r="AG476" s="100"/>
      <c r="AH476" s="100"/>
      <c r="AI476" s="100"/>
      <c r="AJ476" s="100"/>
      <c r="AK476" s="100"/>
      <c r="AL476" s="100"/>
      <c r="AM476" s="100"/>
      <c r="AN476" s="100"/>
      <c r="AO476" s="100"/>
      <c r="AP476" s="100"/>
      <c r="AQ476" s="100"/>
      <c r="AR476" s="100"/>
      <c r="AS476" s="100"/>
      <c r="AT476" s="100"/>
      <c r="AU476" s="100"/>
      <c r="AV476" s="100"/>
      <c r="AW476" s="100"/>
      <c r="AX476" s="100"/>
      <c r="AY476" s="100"/>
      <c r="AZ476" s="100"/>
      <c r="BA476" s="100"/>
      <c r="BB476" s="100"/>
      <c r="BC476" s="100"/>
      <c r="BD476" s="100"/>
    </row>
    <row r="477" spans="1:56" hidden="1">
      <c r="A477" s="80">
        <v>4226</v>
      </c>
      <c r="B477" s="81"/>
      <c r="C477" s="82"/>
      <c r="D477" s="31" t="s">
        <v>115</v>
      </c>
      <c r="E477" s="12">
        <v>0</v>
      </c>
      <c r="F477" s="12">
        <v>0</v>
      </c>
      <c r="G477" s="12">
        <v>0</v>
      </c>
      <c r="H477" s="12">
        <f t="shared" si="325"/>
        <v>0</v>
      </c>
      <c r="I477" s="12">
        <v>0</v>
      </c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  <c r="AB477" s="100"/>
      <c r="AC477" s="100"/>
      <c r="AD477" s="100"/>
      <c r="AE477" s="100"/>
      <c r="AF477" s="100"/>
      <c r="AG477" s="100"/>
      <c r="AH477" s="100"/>
      <c r="AI477" s="100"/>
      <c r="AJ477" s="100"/>
      <c r="AK477" s="100"/>
      <c r="AL477" s="100"/>
      <c r="AM477" s="100"/>
      <c r="AN477" s="100"/>
      <c r="AO477" s="100"/>
      <c r="AP477" s="100"/>
      <c r="AQ477" s="100"/>
      <c r="AR477" s="100"/>
      <c r="AS477" s="100"/>
      <c r="AT477" s="100"/>
      <c r="AU477" s="100"/>
      <c r="AV477" s="100"/>
      <c r="AW477" s="100"/>
      <c r="AX477" s="100"/>
      <c r="AY477" s="100"/>
      <c r="AZ477" s="100"/>
      <c r="BA477" s="100"/>
      <c r="BB477" s="100"/>
      <c r="BC477" s="100"/>
      <c r="BD477" s="100"/>
    </row>
    <row r="478" spans="1:56" ht="24" hidden="1">
      <c r="A478" s="80">
        <v>4227</v>
      </c>
      <c r="B478" s="81"/>
      <c r="C478" s="82"/>
      <c r="D478" s="31" t="s">
        <v>116</v>
      </c>
      <c r="E478" s="12">
        <v>1770.65</v>
      </c>
      <c r="F478" s="12">
        <v>3981.69</v>
      </c>
      <c r="G478" s="12">
        <v>0</v>
      </c>
      <c r="H478" s="12">
        <f t="shared" si="325"/>
        <v>0</v>
      </c>
      <c r="I478" s="12">
        <v>0</v>
      </c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  <c r="AB478" s="100"/>
      <c r="AC478" s="100"/>
      <c r="AD478" s="100"/>
      <c r="AE478" s="100"/>
      <c r="AF478" s="100"/>
      <c r="AG478" s="100"/>
      <c r="AH478" s="100"/>
      <c r="AI478" s="100"/>
      <c r="AJ478" s="100"/>
      <c r="AK478" s="100"/>
      <c r="AL478" s="100"/>
      <c r="AM478" s="100"/>
      <c r="AN478" s="100"/>
      <c r="AO478" s="100"/>
      <c r="AP478" s="100"/>
      <c r="AQ478" s="100"/>
      <c r="AR478" s="100"/>
      <c r="AS478" s="100"/>
      <c r="AT478" s="100"/>
      <c r="AU478" s="100"/>
      <c r="AV478" s="100"/>
      <c r="AW478" s="100"/>
      <c r="AX478" s="100"/>
      <c r="AY478" s="100"/>
      <c r="AZ478" s="100"/>
      <c r="BA478" s="100"/>
      <c r="BB478" s="100"/>
      <c r="BC478" s="100"/>
      <c r="BD478" s="100"/>
    </row>
    <row r="479" spans="1:56" ht="15" customHeight="1">
      <c r="A479" s="318" t="s">
        <v>233</v>
      </c>
      <c r="B479" s="318"/>
      <c r="C479" s="318"/>
      <c r="D479" s="73" t="s">
        <v>232</v>
      </c>
      <c r="E479" s="74">
        <f>E481</f>
        <v>0</v>
      </c>
      <c r="F479" s="74">
        <f t="shared" ref="F479:G479" si="333">F481</f>
        <v>0</v>
      </c>
      <c r="G479" s="74">
        <f t="shared" si="333"/>
        <v>2000</v>
      </c>
      <c r="H479" s="74">
        <f t="shared" si="325"/>
        <v>-300</v>
      </c>
      <c r="I479" s="74">
        <f t="shared" ref="I479" si="334">I481</f>
        <v>1700</v>
      </c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  <c r="AB479" s="100"/>
      <c r="AC479" s="100"/>
      <c r="AD479" s="100"/>
      <c r="AE479" s="100"/>
      <c r="AF479" s="100"/>
      <c r="AG479" s="100"/>
      <c r="AH479" s="100"/>
      <c r="AI479" s="100"/>
      <c r="AJ479" s="100"/>
      <c r="AK479" s="100"/>
      <c r="AL479" s="100"/>
      <c r="AM479" s="100"/>
      <c r="AN479" s="100"/>
      <c r="AO479" s="100"/>
      <c r="AP479" s="100"/>
      <c r="AQ479" s="100"/>
      <c r="AR479" s="100"/>
      <c r="AS479" s="100"/>
      <c r="AT479" s="100"/>
      <c r="AU479" s="100"/>
      <c r="AV479" s="100"/>
      <c r="AW479" s="100"/>
      <c r="AX479" s="100"/>
      <c r="AY479" s="100"/>
      <c r="AZ479" s="100"/>
      <c r="BA479" s="100"/>
      <c r="BB479" s="100"/>
      <c r="BC479" s="100"/>
      <c r="BD479" s="100"/>
    </row>
    <row r="480" spans="1:56" ht="15" customHeight="1">
      <c r="A480" s="319" t="s">
        <v>188</v>
      </c>
      <c r="B480" s="319"/>
      <c r="C480" s="319"/>
      <c r="D480" s="57" t="s">
        <v>41</v>
      </c>
      <c r="E480" s="14">
        <f>E481</f>
        <v>0</v>
      </c>
      <c r="F480" s="14">
        <f t="shared" ref="F480:I481" si="335">F481</f>
        <v>0</v>
      </c>
      <c r="G480" s="14">
        <f t="shared" si="335"/>
        <v>2000</v>
      </c>
      <c r="H480" s="14">
        <f t="shared" si="325"/>
        <v>-300</v>
      </c>
      <c r="I480" s="14">
        <f t="shared" si="335"/>
        <v>1700</v>
      </c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  <c r="AB480" s="100"/>
      <c r="AC480" s="100"/>
      <c r="AD480" s="100"/>
      <c r="AE480" s="100"/>
      <c r="AF480" s="100"/>
      <c r="AG480" s="100"/>
      <c r="AH480" s="100"/>
      <c r="AI480" s="100"/>
      <c r="AJ480" s="100"/>
      <c r="AK480" s="100"/>
      <c r="AL480" s="100"/>
      <c r="AM480" s="100"/>
      <c r="AN480" s="100"/>
      <c r="AO480" s="100"/>
      <c r="AP480" s="100"/>
      <c r="AQ480" s="100"/>
      <c r="AR480" s="100"/>
      <c r="AS480" s="100"/>
      <c r="AT480" s="100"/>
      <c r="AU480" s="100"/>
      <c r="AV480" s="100"/>
      <c r="AW480" s="100"/>
      <c r="AX480" s="100"/>
      <c r="AY480" s="100"/>
      <c r="AZ480" s="100"/>
      <c r="BA480" s="100"/>
      <c r="BB480" s="100"/>
      <c r="BC480" s="100"/>
      <c r="BD480" s="100"/>
    </row>
    <row r="481" spans="1:56">
      <c r="A481" s="75">
        <v>3</v>
      </c>
      <c r="B481" s="76"/>
      <c r="C481" s="77"/>
      <c r="D481" s="58" t="s">
        <v>52</v>
      </c>
      <c r="E481" s="6">
        <f>E482</f>
        <v>0</v>
      </c>
      <c r="F481" s="6">
        <f t="shared" si="335"/>
        <v>0</v>
      </c>
      <c r="G481" s="6">
        <f t="shared" si="335"/>
        <v>2000</v>
      </c>
      <c r="H481" s="6">
        <f t="shared" si="325"/>
        <v>-300</v>
      </c>
      <c r="I481" s="6">
        <f t="shared" si="335"/>
        <v>1700</v>
      </c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  <c r="AB481" s="100"/>
      <c r="AC481" s="100"/>
      <c r="AD481" s="100"/>
      <c r="AE481" s="100"/>
      <c r="AF481" s="100"/>
      <c r="AG481" s="100"/>
      <c r="AH481" s="100"/>
      <c r="AI481" s="100"/>
      <c r="AJ481" s="100"/>
      <c r="AK481" s="100"/>
      <c r="AL481" s="100"/>
      <c r="AM481" s="100"/>
      <c r="AN481" s="100"/>
      <c r="AO481" s="100"/>
      <c r="AP481" s="100"/>
      <c r="AQ481" s="100"/>
      <c r="AR481" s="100"/>
      <c r="AS481" s="100"/>
      <c r="AT481" s="100"/>
      <c r="AU481" s="100"/>
      <c r="AV481" s="100"/>
      <c r="AW481" s="100"/>
      <c r="AX481" s="100"/>
      <c r="AY481" s="100"/>
      <c r="AZ481" s="100"/>
      <c r="BA481" s="100"/>
      <c r="BB481" s="100"/>
      <c r="BC481" s="100"/>
      <c r="BD481" s="100"/>
    </row>
    <row r="482" spans="1:56" s="100" customFormat="1">
      <c r="A482" s="272">
        <v>32</v>
      </c>
      <c r="B482" s="273"/>
      <c r="C482" s="274"/>
      <c r="D482" s="236" t="s">
        <v>62</v>
      </c>
      <c r="E482" s="221">
        <f>E483+E486+E489</f>
        <v>0</v>
      </c>
      <c r="F482" s="221">
        <f t="shared" ref="F482:G482" si="336">F483+F486+F489</f>
        <v>0</v>
      </c>
      <c r="G482" s="221">
        <f t="shared" si="336"/>
        <v>2000</v>
      </c>
      <c r="H482" s="221">
        <f t="shared" si="325"/>
        <v>-300</v>
      </c>
      <c r="I482" s="221">
        <f t="shared" ref="I482" si="337">I483+I486+I489</f>
        <v>1700</v>
      </c>
    </row>
    <row r="483" spans="1:56" hidden="1">
      <c r="A483" s="35">
        <v>321</v>
      </c>
      <c r="B483" s="78"/>
      <c r="C483" s="79"/>
      <c r="D483" s="36" t="s">
        <v>63</v>
      </c>
      <c r="E483" s="10">
        <f>SUM(E484:E485)</f>
        <v>0</v>
      </c>
      <c r="F483" s="10">
        <f t="shared" ref="F483:G483" si="338">SUM(F484:F485)</f>
        <v>0</v>
      </c>
      <c r="G483" s="10">
        <f t="shared" si="338"/>
        <v>400</v>
      </c>
      <c r="H483" s="10">
        <f t="shared" si="325"/>
        <v>-100</v>
      </c>
      <c r="I483" s="10">
        <f t="shared" ref="I483" si="339">SUM(I484:I485)</f>
        <v>300</v>
      </c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  <c r="AB483" s="100"/>
      <c r="AC483" s="100"/>
      <c r="AD483" s="100"/>
      <c r="AE483" s="100"/>
      <c r="AF483" s="100"/>
      <c r="AG483" s="100"/>
      <c r="AH483" s="100"/>
      <c r="AI483" s="100"/>
      <c r="AJ483" s="100"/>
      <c r="AK483" s="100"/>
      <c r="AL483" s="100"/>
      <c r="AM483" s="100"/>
      <c r="AN483" s="100"/>
      <c r="AO483" s="100"/>
      <c r="AP483" s="100"/>
      <c r="AQ483" s="100"/>
      <c r="AR483" s="100"/>
      <c r="AS483" s="100"/>
      <c r="AT483" s="100"/>
      <c r="AU483" s="100"/>
      <c r="AV483" s="100"/>
      <c r="AW483" s="100"/>
      <c r="AX483" s="100"/>
      <c r="AY483" s="100"/>
      <c r="AZ483" s="100"/>
      <c r="BA483" s="100"/>
      <c r="BB483" s="100"/>
      <c r="BC483" s="100"/>
      <c r="BD483" s="100"/>
    </row>
    <row r="484" spans="1:56" hidden="1">
      <c r="A484" s="80">
        <v>3211</v>
      </c>
      <c r="B484" s="81"/>
      <c r="C484" s="82"/>
      <c r="D484" s="37" t="s">
        <v>64</v>
      </c>
      <c r="E484" s="12">
        <v>0</v>
      </c>
      <c r="F484" s="12">
        <v>0</v>
      </c>
      <c r="G484" s="12">
        <v>300</v>
      </c>
      <c r="H484" s="12">
        <f t="shared" si="325"/>
        <v>-100</v>
      </c>
      <c r="I484" s="12">
        <v>200</v>
      </c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  <c r="AB484" s="100"/>
      <c r="AC484" s="100"/>
      <c r="AD484" s="100"/>
      <c r="AE484" s="100"/>
      <c r="AF484" s="100"/>
      <c r="AG484" s="100"/>
      <c r="AH484" s="100"/>
      <c r="AI484" s="100"/>
      <c r="AJ484" s="100"/>
      <c r="AK484" s="100"/>
      <c r="AL484" s="100"/>
      <c r="AM484" s="100"/>
      <c r="AN484" s="100"/>
      <c r="AO484" s="100"/>
      <c r="AP484" s="100"/>
      <c r="AQ484" s="100"/>
      <c r="AR484" s="100"/>
      <c r="AS484" s="100"/>
      <c r="AT484" s="100"/>
      <c r="AU484" s="100"/>
      <c r="AV484" s="100"/>
      <c r="AW484" s="100"/>
      <c r="AX484" s="100"/>
      <c r="AY484" s="100"/>
      <c r="AZ484" s="100"/>
      <c r="BA484" s="100"/>
      <c r="BB484" s="100"/>
      <c r="BC484" s="100"/>
      <c r="BD484" s="100"/>
    </row>
    <row r="485" spans="1:56" hidden="1">
      <c r="A485" s="80">
        <v>3213</v>
      </c>
      <c r="B485" s="81"/>
      <c r="C485" s="82"/>
      <c r="D485" s="37" t="s">
        <v>66</v>
      </c>
      <c r="E485" s="12">
        <v>0</v>
      </c>
      <c r="F485" s="12">
        <v>0</v>
      </c>
      <c r="G485" s="12">
        <v>100</v>
      </c>
      <c r="H485" s="12">
        <f t="shared" si="325"/>
        <v>0</v>
      </c>
      <c r="I485" s="12">
        <v>100</v>
      </c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  <c r="AB485" s="100"/>
      <c r="AC485" s="100"/>
      <c r="AD485" s="100"/>
      <c r="AE485" s="100"/>
      <c r="AF485" s="100"/>
      <c r="AG485" s="100"/>
      <c r="AH485" s="100"/>
      <c r="AI485" s="100"/>
      <c r="AJ485" s="100"/>
      <c r="AK485" s="100"/>
      <c r="AL485" s="100"/>
      <c r="AM485" s="100"/>
      <c r="AN485" s="100"/>
      <c r="AO485" s="100"/>
      <c r="AP485" s="100"/>
      <c r="AQ485" s="100"/>
      <c r="AR485" s="100"/>
      <c r="AS485" s="100"/>
      <c r="AT485" s="100"/>
      <c r="AU485" s="100"/>
      <c r="AV485" s="100"/>
      <c r="AW485" s="100"/>
      <c r="AX485" s="100"/>
      <c r="AY485" s="100"/>
      <c r="AZ485" s="100"/>
      <c r="BA485" s="100"/>
      <c r="BB485" s="100"/>
      <c r="BC485" s="100"/>
      <c r="BD485" s="100"/>
    </row>
    <row r="486" spans="1:56" hidden="1">
      <c r="A486" s="35">
        <v>323</v>
      </c>
      <c r="B486" s="78"/>
      <c r="C486" s="79"/>
      <c r="D486" s="36" t="s">
        <v>75</v>
      </c>
      <c r="E486" s="10">
        <f>SUM(E487:E488)</f>
        <v>0</v>
      </c>
      <c r="F486" s="10">
        <f t="shared" ref="F486:G486" si="340">SUM(F487:F488)</f>
        <v>0</v>
      </c>
      <c r="G486" s="10">
        <f t="shared" si="340"/>
        <v>400</v>
      </c>
      <c r="H486" s="10">
        <f t="shared" si="325"/>
        <v>0</v>
      </c>
      <c r="I486" s="10">
        <f t="shared" ref="I486" si="341">SUM(I487:I488)</f>
        <v>400</v>
      </c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  <c r="AB486" s="100"/>
      <c r="AC486" s="100"/>
      <c r="AD486" s="100"/>
      <c r="AE486" s="100"/>
      <c r="AF486" s="100"/>
      <c r="AG486" s="100"/>
      <c r="AH486" s="100"/>
      <c r="AI486" s="100"/>
      <c r="AJ486" s="100"/>
      <c r="AK486" s="100"/>
      <c r="AL486" s="100"/>
      <c r="AM486" s="100"/>
      <c r="AN486" s="100"/>
      <c r="AO486" s="100"/>
      <c r="AP486" s="100"/>
      <c r="AQ486" s="100"/>
      <c r="AR486" s="100"/>
      <c r="AS486" s="100"/>
      <c r="AT486" s="100"/>
      <c r="AU486" s="100"/>
      <c r="AV486" s="100"/>
      <c r="AW486" s="100"/>
      <c r="AX486" s="100"/>
      <c r="AY486" s="100"/>
      <c r="AZ486" s="100"/>
      <c r="BA486" s="100"/>
      <c r="BB486" s="100"/>
      <c r="BC486" s="100"/>
      <c r="BD486" s="100"/>
    </row>
    <row r="487" spans="1:56" hidden="1">
      <c r="A487" s="80">
        <v>3231</v>
      </c>
      <c r="B487" s="81"/>
      <c r="C487" s="82"/>
      <c r="D487" s="37" t="s">
        <v>76</v>
      </c>
      <c r="E487" s="12">
        <v>0</v>
      </c>
      <c r="F487" s="12">
        <v>0</v>
      </c>
      <c r="G487" s="12">
        <v>0</v>
      </c>
      <c r="H487" s="12">
        <f t="shared" si="325"/>
        <v>0</v>
      </c>
      <c r="I487" s="12">
        <v>0</v>
      </c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  <c r="AB487" s="100"/>
      <c r="AC487" s="100"/>
      <c r="AD487" s="100"/>
      <c r="AE487" s="100"/>
      <c r="AF487" s="100"/>
      <c r="AG487" s="100"/>
      <c r="AH487" s="100"/>
      <c r="AI487" s="100"/>
      <c r="AJ487" s="100"/>
      <c r="AK487" s="100"/>
      <c r="AL487" s="100"/>
      <c r="AM487" s="100"/>
      <c r="AN487" s="100"/>
      <c r="AO487" s="100"/>
      <c r="AP487" s="100"/>
      <c r="AQ487" s="100"/>
      <c r="AR487" s="100"/>
      <c r="AS487" s="100"/>
      <c r="AT487" s="100"/>
      <c r="AU487" s="100"/>
      <c r="AV487" s="100"/>
      <c r="AW487" s="100"/>
      <c r="AX487" s="100"/>
      <c r="AY487" s="100"/>
      <c r="AZ487" s="100"/>
      <c r="BA487" s="100"/>
      <c r="BB487" s="100"/>
      <c r="BC487" s="100"/>
      <c r="BD487" s="100"/>
    </row>
    <row r="488" spans="1:56" hidden="1">
      <c r="A488" s="80">
        <v>3237</v>
      </c>
      <c r="B488" s="81"/>
      <c r="C488" s="82"/>
      <c r="D488" s="37" t="s">
        <v>82</v>
      </c>
      <c r="E488" s="12">
        <v>0</v>
      </c>
      <c r="F488" s="12">
        <v>0</v>
      </c>
      <c r="G488" s="12">
        <v>400</v>
      </c>
      <c r="H488" s="12">
        <f t="shared" si="325"/>
        <v>0</v>
      </c>
      <c r="I488" s="12">
        <v>400</v>
      </c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  <c r="AB488" s="100"/>
      <c r="AC488" s="100"/>
      <c r="AD488" s="100"/>
      <c r="AE488" s="100"/>
      <c r="AF488" s="100"/>
      <c r="AG488" s="100"/>
      <c r="AH488" s="100"/>
      <c r="AI488" s="100"/>
      <c r="AJ488" s="100"/>
      <c r="AK488" s="100"/>
      <c r="AL488" s="100"/>
      <c r="AM488" s="100"/>
      <c r="AN488" s="100"/>
      <c r="AO488" s="100"/>
      <c r="AP488" s="100"/>
      <c r="AQ488" s="100"/>
      <c r="AR488" s="100"/>
      <c r="AS488" s="100"/>
      <c r="AT488" s="100"/>
      <c r="AU488" s="100"/>
      <c r="AV488" s="100"/>
      <c r="AW488" s="100"/>
      <c r="AX488" s="100"/>
      <c r="AY488" s="100"/>
      <c r="AZ488" s="100"/>
      <c r="BA488" s="100"/>
      <c r="BB488" s="100"/>
      <c r="BC488" s="100"/>
      <c r="BD488" s="100"/>
    </row>
    <row r="489" spans="1:56" ht="25.5" hidden="1">
      <c r="A489" s="35">
        <v>329</v>
      </c>
      <c r="B489" s="78"/>
      <c r="C489" s="79"/>
      <c r="D489" s="36" t="s">
        <v>85</v>
      </c>
      <c r="E489" s="10">
        <f>SUM(E490:E491)</f>
        <v>0</v>
      </c>
      <c r="F489" s="10">
        <f t="shared" ref="F489:G489" si="342">SUM(F490:F491)</f>
        <v>0</v>
      </c>
      <c r="G489" s="10">
        <f t="shared" si="342"/>
        <v>1200</v>
      </c>
      <c r="H489" s="10">
        <f t="shared" si="325"/>
        <v>-200</v>
      </c>
      <c r="I489" s="10">
        <f t="shared" ref="I489" si="343">SUM(I490:I491)</f>
        <v>1000</v>
      </c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  <c r="AB489" s="100"/>
      <c r="AC489" s="100"/>
      <c r="AD489" s="100"/>
      <c r="AE489" s="100"/>
      <c r="AF489" s="100"/>
      <c r="AG489" s="100"/>
      <c r="AH489" s="100"/>
      <c r="AI489" s="100"/>
      <c r="AJ489" s="100"/>
      <c r="AK489" s="100"/>
      <c r="AL489" s="100"/>
      <c r="AM489" s="100"/>
      <c r="AN489" s="100"/>
      <c r="AO489" s="100"/>
      <c r="AP489" s="100"/>
      <c r="AQ489" s="100"/>
      <c r="AR489" s="100"/>
      <c r="AS489" s="100"/>
      <c r="AT489" s="100"/>
      <c r="AU489" s="100"/>
      <c r="AV489" s="100"/>
      <c r="AW489" s="100"/>
      <c r="AX489" s="100"/>
      <c r="AY489" s="100"/>
      <c r="AZ489" s="100"/>
      <c r="BA489" s="100"/>
      <c r="BB489" s="100"/>
      <c r="BC489" s="100"/>
      <c r="BD489" s="100"/>
    </row>
    <row r="490" spans="1:56" ht="25.5" hidden="1">
      <c r="A490" s="80">
        <v>3291</v>
      </c>
      <c r="B490" s="81"/>
      <c r="C490" s="82"/>
      <c r="D490" s="37" t="s">
        <v>98</v>
      </c>
      <c r="E490" s="12">
        <v>0</v>
      </c>
      <c r="F490" s="12">
        <v>0</v>
      </c>
      <c r="G490" s="12">
        <v>0</v>
      </c>
      <c r="H490" s="12">
        <f t="shared" si="325"/>
        <v>0</v>
      </c>
      <c r="I490" s="12">
        <v>0</v>
      </c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  <c r="AB490" s="100"/>
      <c r="AC490" s="100"/>
      <c r="AD490" s="100"/>
      <c r="AE490" s="100"/>
      <c r="AF490" s="100"/>
      <c r="AG490" s="100"/>
      <c r="AH490" s="100"/>
      <c r="AI490" s="100"/>
      <c r="AJ490" s="100"/>
      <c r="AK490" s="100"/>
      <c r="AL490" s="100"/>
      <c r="AM490" s="100"/>
      <c r="AN490" s="100"/>
      <c r="AO490" s="100"/>
      <c r="AP490" s="100"/>
      <c r="AQ490" s="100"/>
      <c r="AR490" s="100"/>
      <c r="AS490" s="100"/>
      <c r="AT490" s="100"/>
      <c r="AU490" s="100"/>
      <c r="AV490" s="100"/>
      <c r="AW490" s="100"/>
      <c r="AX490" s="100"/>
      <c r="AY490" s="100"/>
      <c r="AZ490" s="100"/>
      <c r="BA490" s="100"/>
      <c r="BB490" s="100"/>
      <c r="BC490" s="100"/>
      <c r="BD490" s="100"/>
    </row>
    <row r="491" spans="1:56" ht="25.5" hidden="1">
      <c r="A491" s="80">
        <v>3299</v>
      </c>
      <c r="B491" s="81"/>
      <c r="C491" s="82"/>
      <c r="D491" s="37" t="s">
        <v>85</v>
      </c>
      <c r="E491" s="12">
        <v>0</v>
      </c>
      <c r="F491" s="12">
        <v>0</v>
      </c>
      <c r="G491" s="12">
        <v>1200</v>
      </c>
      <c r="H491" s="12">
        <f t="shared" si="325"/>
        <v>-200</v>
      </c>
      <c r="I491" s="12">
        <v>1000</v>
      </c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  <c r="AB491" s="100"/>
      <c r="AC491" s="100"/>
      <c r="AD491" s="100"/>
      <c r="AE491" s="100"/>
      <c r="AF491" s="100"/>
      <c r="AG491" s="100"/>
      <c r="AH491" s="100"/>
      <c r="AI491" s="100"/>
      <c r="AJ491" s="100"/>
      <c r="AK491" s="100"/>
      <c r="AL491" s="100"/>
      <c r="AM491" s="100"/>
      <c r="AN491" s="100"/>
      <c r="AO491" s="100"/>
      <c r="AP491" s="100"/>
      <c r="AQ491" s="100"/>
      <c r="AR491" s="100"/>
      <c r="AS491" s="100"/>
      <c r="AT491" s="100"/>
      <c r="AU491" s="100"/>
      <c r="AV491" s="100"/>
      <c r="AW491" s="100"/>
      <c r="AX491" s="100"/>
      <c r="AY491" s="100"/>
      <c r="AZ491" s="100"/>
      <c r="BA491" s="100"/>
      <c r="BB491" s="100"/>
      <c r="BC491" s="100"/>
      <c r="BD491" s="100"/>
    </row>
    <row r="492" spans="1:56" ht="38.25">
      <c r="A492" s="318" t="s">
        <v>292</v>
      </c>
      <c r="B492" s="318"/>
      <c r="C492" s="318"/>
      <c r="D492" s="73" t="s">
        <v>293</v>
      </c>
      <c r="E492" s="74"/>
      <c r="F492" s="74"/>
      <c r="G492" s="74">
        <f>G493</f>
        <v>0</v>
      </c>
      <c r="H492" s="74">
        <f t="shared" si="325"/>
        <v>1626.78</v>
      </c>
      <c r="I492" s="74">
        <f>I493</f>
        <v>1626.78</v>
      </c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  <c r="AB492" s="100"/>
      <c r="AC492" s="100"/>
      <c r="AD492" s="100"/>
      <c r="AE492" s="100"/>
      <c r="AF492" s="100"/>
      <c r="AG492" s="100"/>
      <c r="AH492" s="100"/>
      <c r="AI492" s="100"/>
      <c r="AJ492" s="100"/>
      <c r="AK492" s="100"/>
      <c r="AL492" s="100"/>
      <c r="AM492" s="100"/>
      <c r="AN492" s="100"/>
      <c r="AO492" s="100"/>
      <c r="AP492" s="100"/>
      <c r="AQ492" s="100"/>
      <c r="AR492" s="100"/>
      <c r="AS492" s="100"/>
      <c r="AT492" s="100"/>
      <c r="AU492" s="100"/>
      <c r="AV492" s="100"/>
      <c r="AW492" s="100"/>
      <c r="AX492" s="100"/>
      <c r="AY492" s="100"/>
      <c r="AZ492" s="100"/>
      <c r="BA492" s="100"/>
      <c r="BB492" s="100"/>
      <c r="BC492" s="100"/>
      <c r="BD492" s="100"/>
    </row>
    <row r="493" spans="1:56">
      <c r="A493" s="319" t="s">
        <v>187</v>
      </c>
      <c r="B493" s="319"/>
      <c r="C493" s="319"/>
      <c r="D493" s="57" t="s">
        <v>24</v>
      </c>
      <c r="E493" s="14">
        <f>E494</f>
        <v>0</v>
      </c>
      <c r="F493" s="14">
        <f t="shared" ref="F493:I494" si="344">F494</f>
        <v>0</v>
      </c>
      <c r="G493" s="14">
        <f t="shared" si="344"/>
        <v>0</v>
      </c>
      <c r="H493" s="14">
        <f t="shared" si="325"/>
        <v>1626.78</v>
      </c>
      <c r="I493" s="14">
        <f t="shared" si="344"/>
        <v>1626.78</v>
      </c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  <c r="AC493" s="103"/>
      <c r="AD493" s="103"/>
      <c r="AE493" s="103"/>
      <c r="AF493" s="103"/>
      <c r="AG493" s="103"/>
      <c r="AH493" s="103"/>
      <c r="AI493" s="103"/>
      <c r="AJ493" s="103"/>
      <c r="AK493" s="103"/>
      <c r="AL493" s="103"/>
      <c r="AM493" s="103"/>
      <c r="AN493" s="103"/>
      <c r="AO493" s="103"/>
      <c r="AP493" s="103"/>
      <c r="AQ493" s="103"/>
      <c r="AR493" s="103"/>
      <c r="AS493" s="103"/>
      <c r="AT493" s="103"/>
      <c r="AU493" s="103"/>
      <c r="AV493" s="103"/>
      <c r="AW493" s="103"/>
      <c r="AX493" s="103"/>
      <c r="AY493" s="103"/>
      <c r="AZ493" s="103"/>
      <c r="BA493" s="103"/>
      <c r="BB493" s="103"/>
      <c r="BC493" s="103"/>
      <c r="BD493" s="103"/>
    </row>
    <row r="494" spans="1:56">
      <c r="A494" s="75">
        <v>3</v>
      </c>
      <c r="B494" s="76"/>
      <c r="C494" s="77"/>
      <c r="D494" s="58" t="s">
        <v>52</v>
      </c>
      <c r="E494" s="6">
        <f>E495</f>
        <v>0</v>
      </c>
      <c r="F494" s="6">
        <f t="shared" si="344"/>
        <v>0</v>
      </c>
      <c r="G494" s="6">
        <f t="shared" si="344"/>
        <v>0</v>
      </c>
      <c r="H494" s="6">
        <f t="shared" si="325"/>
        <v>1626.78</v>
      </c>
      <c r="I494" s="6">
        <f t="shared" si="344"/>
        <v>1626.78</v>
      </c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  <c r="AB494" s="100"/>
      <c r="AC494" s="100"/>
      <c r="AD494" s="100"/>
      <c r="AE494" s="100"/>
      <c r="AF494" s="100"/>
      <c r="AG494" s="100"/>
      <c r="AH494" s="100"/>
      <c r="AI494" s="100"/>
      <c r="AJ494" s="100"/>
      <c r="AK494" s="100"/>
      <c r="AL494" s="100"/>
      <c r="AM494" s="100"/>
      <c r="AN494" s="100"/>
      <c r="AO494" s="100"/>
      <c r="AP494" s="100"/>
      <c r="AQ494" s="100"/>
      <c r="AR494" s="100"/>
      <c r="AS494" s="100"/>
      <c r="AT494" s="100"/>
      <c r="AU494" s="100"/>
      <c r="AV494" s="100"/>
      <c r="AW494" s="100"/>
      <c r="AX494" s="100"/>
      <c r="AY494" s="100"/>
      <c r="AZ494" s="100"/>
      <c r="BA494" s="100"/>
      <c r="BB494" s="100"/>
      <c r="BC494" s="100"/>
      <c r="BD494" s="100"/>
    </row>
    <row r="495" spans="1:56" s="100" customFormat="1">
      <c r="A495" s="272">
        <v>38</v>
      </c>
      <c r="B495" s="273"/>
      <c r="C495" s="274"/>
      <c r="D495" s="236" t="s">
        <v>107</v>
      </c>
      <c r="E495" s="221"/>
      <c r="F495" s="221"/>
      <c r="G495" s="221">
        <f>G496</f>
        <v>0</v>
      </c>
      <c r="H495" s="221">
        <f t="shared" si="325"/>
        <v>1626.78</v>
      </c>
      <c r="I495" s="221">
        <f>I496</f>
        <v>1626.78</v>
      </c>
    </row>
    <row r="496" spans="1:56" hidden="1">
      <c r="A496" s="35">
        <v>381</v>
      </c>
      <c r="B496" s="78"/>
      <c r="C496" s="79"/>
      <c r="D496" s="36" t="s">
        <v>40</v>
      </c>
      <c r="E496" s="10"/>
      <c r="F496" s="10"/>
      <c r="G496" s="10">
        <f>G497</f>
        <v>0</v>
      </c>
      <c r="H496" s="10">
        <f t="shared" si="325"/>
        <v>1626.78</v>
      </c>
      <c r="I496" s="10">
        <f>I497</f>
        <v>1626.78</v>
      </c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  <c r="AB496" s="100"/>
      <c r="AC496" s="100"/>
      <c r="AD496" s="100"/>
      <c r="AE496" s="100"/>
      <c r="AF496" s="100"/>
      <c r="AG496" s="100"/>
      <c r="AH496" s="100"/>
      <c r="AI496" s="100"/>
      <c r="AJ496" s="100"/>
      <c r="AK496" s="100"/>
      <c r="AL496" s="100"/>
      <c r="AM496" s="100"/>
      <c r="AN496" s="100"/>
      <c r="AO496" s="100"/>
      <c r="AP496" s="100"/>
      <c r="AQ496" s="100"/>
      <c r="AR496" s="100"/>
      <c r="AS496" s="100"/>
      <c r="AT496" s="100"/>
      <c r="AU496" s="100"/>
      <c r="AV496" s="100"/>
      <c r="AW496" s="100"/>
      <c r="AX496" s="100"/>
      <c r="AY496" s="100"/>
      <c r="AZ496" s="100"/>
      <c r="BA496" s="100"/>
      <c r="BB496" s="100"/>
      <c r="BC496" s="100"/>
      <c r="BD496" s="100"/>
    </row>
    <row r="497" spans="1:56" hidden="1">
      <c r="A497" s="80">
        <v>3812</v>
      </c>
      <c r="B497" s="81"/>
      <c r="C497" s="82"/>
      <c r="D497" s="37" t="s">
        <v>108</v>
      </c>
      <c r="E497" s="12"/>
      <c r="F497" s="12"/>
      <c r="G497" s="12">
        <v>0</v>
      </c>
      <c r="H497" s="12">
        <f t="shared" si="325"/>
        <v>1626.78</v>
      </c>
      <c r="I497" s="12">
        <v>1626.78</v>
      </c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  <c r="AB497" s="100"/>
      <c r="AC497" s="100"/>
      <c r="AD497" s="100"/>
      <c r="AE497" s="100"/>
      <c r="AF497" s="100"/>
      <c r="AG497" s="100"/>
      <c r="AH497" s="100"/>
      <c r="AI497" s="100"/>
      <c r="AJ497" s="100"/>
      <c r="AK497" s="100"/>
      <c r="AL497" s="100"/>
      <c r="AM497" s="100"/>
      <c r="AN497" s="100"/>
      <c r="AO497" s="100"/>
      <c r="AP497" s="100"/>
      <c r="AQ497" s="100"/>
      <c r="AR497" s="100"/>
      <c r="AS497" s="100"/>
      <c r="AT497" s="100"/>
      <c r="AU497" s="100"/>
      <c r="AV497" s="100"/>
      <c r="AW497" s="100"/>
      <c r="AX497" s="100"/>
      <c r="AY497" s="100"/>
      <c r="AZ497" s="100"/>
      <c r="BA497" s="100"/>
      <c r="BB497" s="100"/>
      <c r="BC497" s="100"/>
      <c r="BD497" s="100"/>
    </row>
    <row r="498" spans="1:56">
      <c r="A498" s="62"/>
      <c r="B498" s="63"/>
      <c r="C498" s="63"/>
      <c r="D498" s="98"/>
      <c r="E498" s="24"/>
      <c r="F498" s="24"/>
      <c r="G498" s="24"/>
      <c r="H498" s="24"/>
      <c r="I498" s="24"/>
      <c r="J498" s="100"/>
      <c r="K498" s="100"/>
      <c r="L498" s="100"/>
      <c r="M498" s="100"/>
    </row>
    <row r="499" spans="1:56" s="99" customFormat="1" ht="15.75">
      <c r="A499" s="313" t="s">
        <v>122</v>
      </c>
      <c r="B499" s="313"/>
      <c r="C499" s="313"/>
      <c r="D499" s="313"/>
      <c r="E499" s="44" t="e">
        <f>E6+E61+E194+E187+E159+E178+E48</f>
        <v>#REF!</v>
      </c>
      <c r="F499" s="44" t="e">
        <f>F6+F61+F194+F187+F159+F178+F48</f>
        <v>#REF!</v>
      </c>
      <c r="G499" s="44">
        <f>G6+G61+G194+G187+G159+G178+G48</f>
        <v>2574755.63</v>
      </c>
      <c r="H499" s="44">
        <f t="shared" si="325"/>
        <v>637883.87999999989</v>
      </c>
      <c r="I499" s="44">
        <f>I6+I61+I194+I187+I159+I178+I48</f>
        <v>3212639.51</v>
      </c>
      <c r="J499" s="216"/>
      <c r="K499" s="216"/>
      <c r="L499" s="216"/>
      <c r="M499" s="216"/>
    </row>
    <row r="500" spans="1:56">
      <c r="J500" s="100"/>
      <c r="K500" s="100"/>
      <c r="L500" s="100"/>
      <c r="M500" s="100"/>
    </row>
  </sheetData>
  <mergeCells count="79">
    <mergeCell ref="A56:C56"/>
    <mergeCell ref="J55:O55"/>
    <mergeCell ref="A8:C8"/>
    <mergeCell ref="A1:I1"/>
    <mergeCell ref="A3:I3"/>
    <mergeCell ref="A5:C5"/>
    <mergeCell ref="A6:C6"/>
    <mergeCell ref="A7:C7"/>
    <mergeCell ref="A86:C86"/>
    <mergeCell ref="A9:C9"/>
    <mergeCell ref="A10:C10"/>
    <mergeCell ref="A37:C37"/>
    <mergeCell ref="A40:C40"/>
    <mergeCell ref="A41:C41"/>
    <mergeCell ref="A61:C61"/>
    <mergeCell ref="A62:C62"/>
    <mergeCell ref="A63:C63"/>
    <mergeCell ref="A78:C78"/>
    <mergeCell ref="A79:C79"/>
    <mergeCell ref="A85:C85"/>
    <mergeCell ref="A48:C48"/>
    <mergeCell ref="A49:C49"/>
    <mergeCell ref="A50:C50"/>
    <mergeCell ref="A55:C55"/>
    <mergeCell ref="A154:C154"/>
    <mergeCell ref="A91:C91"/>
    <mergeCell ref="A92:C92"/>
    <mergeCell ref="A97:C97"/>
    <mergeCell ref="A98:C98"/>
    <mergeCell ref="A111:C111"/>
    <mergeCell ref="A112:C112"/>
    <mergeCell ref="A125:C125"/>
    <mergeCell ref="A126:C126"/>
    <mergeCell ref="A153:C153"/>
    <mergeCell ref="A139:C139"/>
    <mergeCell ref="A140:C140"/>
    <mergeCell ref="A240:C240"/>
    <mergeCell ref="A159:C159"/>
    <mergeCell ref="A160:C160"/>
    <mergeCell ref="A161:C161"/>
    <mergeCell ref="A167:C167"/>
    <mergeCell ref="A168:C168"/>
    <mergeCell ref="A187:C187"/>
    <mergeCell ref="A188:C188"/>
    <mergeCell ref="A189:C189"/>
    <mergeCell ref="A194:C194"/>
    <mergeCell ref="A195:C195"/>
    <mergeCell ref="A196:C196"/>
    <mergeCell ref="A178:C178"/>
    <mergeCell ref="A179:C179"/>
    <mergeCell ref="A180:C180"/>
    <mergeCell ref="A173:C173"/>
    <mergeCell ref="A451:C451"/>
    <mergeCell ref="A499:D499"/>
    <mergeCell ref="A379:C379"/>
    <mergeCell ref="A391:C391"/>
    <mergeCell ref="A402:C402"/>
    <mergeCell ref="A403:C403"/>
    <mergeCell ref="A410:C410"/>
    <mergeCell ref="A417:C417"/>
    <mergeCell ref="A418:C418"/>
    <mergeCell ref="A450:C450"/>
    <mergeCell ref="A479:C479"/>
    <mergeCell ref="A480:C480"/>
    <mergeCell ref="A434:C434"/>
    <mergeCell ref="A492:C492"/>
    <mergeCell ref="A493:C493"/>
    <mergeCell ref="A378:C378"/>
    <mergeCell ref="A270:C270"/>
    <mergeCell ref="A306:C306"/>
    <mergeCell ref="A311:C311"/>
    <mergeCell ref="A312:C312"/>
    <mergeCell ref="A332:C332"/>
    <mergeCell ref="A333:C333"/>
    <mergeCell ref="A337:C337"/>
    <mergeCell ref="A338:C338"/>
    <mergeCell ref="A354:C354"/>
    <mergeCell ref="A355:C355"/>
    <mergeCell ref="A366:C366"/>
  </mergeCells>
  <pageMargins left="0.70866141732283472" right="0.70866141732283472" top="1.1417322834645669" bottom="1.1417322834645669" header="0.74803149606299213" footer="0.74803149606299213"/>
  <pageSetup paperSize="9" scale="63" fitToHeight="0" orientation="portrait" r:id="rId1"/>
  <headerFooter alignWithMargins="0"/>
  <rowBreaks count="3" manualBreakCount="3">
    <brk id="135" max="8" man="1"/>
    <brk id="191" max="8" man="1"/>
    <brk id="41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cols>
    <col min="1" max="64" width="9" customWidth="1"/>
    <col min="65" max="65" width="9.140625" customWidth="1"/>
  </cols>
  <sheetData/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SAŽETAK</vt:lpstr>
      <vt:lpstr>_Račun_prihoda_i_rashoda</vt:lpstr>
      <vt:lpstr>Prihodi i rashodi po izvorima</vt:lpstr>
      <vt:lpstr>Rashodi_prema_funkcijskoj_kl</vt:lpstr>
      <vt:lpstr>Račun_financiranja</vt:lpstr>
      <vt:lpstr>Račun financiranja po izvorima</vt:lpstr>
      <vt:lpstr>POSEBNI_DIO</vt:lpstr>
      <vt:lpstr>List1</vt:lpstr>
      <vt:lpstr>POSEBNI_DIO!Ispis_naslova</vt:lpstr>
      <vt:lpstr>_Račun_prihoda_i_rashoda!Podrucje_ispisa</vt:lpstr>
      <vt:lpstr>POSEBNI_DIO!Podrucje_ispisa</vt:lpstr>
      <vt:lpstr>Račun_financiranja!Podrucje_ispisa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revision>5</cp:revision>
  <cp:lastPrinted>2024-05-28T08:16:16Z</cp:lastPrinted>
  <dcterms:created xsi:type="dcterms:W3CDTF">2022-08-12T12:51:27Z</dcterms:created>
  <dcterms:modified xsi:type="dcterms:W3CDTF">2024-05-28T08:20:54Z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