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kumenti\PLANOVI\PLAN 2025-2027\"/>
    </mc:Choice>
  </mc:AlternateContent>
  <bookViews>
    <workbookView xWindow="0" yWindow="0" windowWidth="28800" windowHeight="12435" firstSheet="2" activeTab="6"/>
  </bookViews>
  <sheets>
    <sheet name="SAŽETAK" sheetId="8" r:id="rId1"/>
    <sheet name="_Račun_prihoda_i_rashoda" sheetId="2" r:id="rId2"/>
    <sheet name="Prihodi i rashodi po izvorima" sheetId="9" r:id="rId3"/>
    <sheet name="Rashodi_prema_funkcijskoj_kl" sheetId="4" r:id="rId4"/>
    <sheet name="Račun_financiranja" sheetId="5" r:id="rId5"/>
    <sheet name="Račun financiranja po izvorima" sheetId="10" r:id="rId6"/>
    <sheet name="POSEBNI_DIO" sheetId="6" r:id="rId7"/>
    <sheet name="List1" sheetId="3" r:id="rId8"/>
  </sheets>
  <definedNames>
    <definedName name="_xlnm.Print_Titles" localSheetId="6">POSEBNI_DIO!$5:$5</definedName>
    <definedName name="_xlnm.Print_Area" localSheetId="1">_Račun_prihoda_i_rashoda!$A$1:$J$125</definedName>
    <definedName name="_xlnm.Print_Area" localSheetId="6">POSEBNI_DIO!$A$1:$I$572</definedName>
    <definedName name="_xlnm.Print_Area" localSheetId="4">Račun_financiranja!$A$1:$J$14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6" l="1"/>
  <c r="J13" i="6"/>
  <c r="J154" i="6"/>
  <c r="J157" i="6"/>
  <c r="J27" i="6" l="1"/>
  <c r="J14" i="6"/>
  <c r="J152" i="6" l="1"/>
  <c r="J150" i="6"/>
  <c r="H521" i="6" l="1"/>
  <c r="H520" i="6"/>
  <c r="H519" i="6"/>
  <c r="H518" i="6"/>
  <c r="I517" i="6"/>
  <c r="G517" i="6"/>
  <c r="G516" i="6" s="1"/>
  <c r="G515" i="6" s="1"/>
  <c r="F517" i="6"/>
  <c r="F516" i="6" s="1"/>
  <c r="F515" i="6" s="1"/>
  <c r="E517" i="6"/>
  <c r="E516" i="6" s="1"/>
  <c r="E515" i="6" s="1"/>
  <c r="H517" i="6" l="1"/>
  <c r="I516" i="6"/>
  <c r="H96" i="6"/>
  <c r="I95" i="6"/>
  <c r="G95" i="6"/>
  <c r="G94" i="6" s="1"/>
  <c r="F95" i="6"/>
  <c r="F94" i="6" s="1"/>
  <c r="F93" i="6" s="1"/>
  <c r="E95" i="6"/>
  <c r="E94" i="6" s="1"/>
  <c r="E93" i="6" s="1"/>
  <c r="I94" i="6"/>
  <c r="I93" i="6" s="1"/>
  <c r="I92" i="6" s="1"/>
  <c r="F92" i="6"/>
  <c r="E92" i="6"/>
  <c r="I515" i="6" l="1"/>
  <c r="H515" i="6" s="1"/>
  <c r="H516" i="6"/>
  <c r="I91" i="6"/>
  <c r="G93" i="6"/>
  <c r="H94" i="6"/>
  <c r="H95" i="6"/>
  <c r="H93" i="6" l="1"/>
  <c r="G92" i="6"/>
  <c r="E33" i="9"/>
  <c r="E13" i="9"/>
  <c r="J47" i="6"/>
  <c r="J418" i="6"/>
  <c r="J416" i="6"/>
  <c r="J414" i="6"/>
  <c r="J39" i="6"/>
  <c r="G91" i="6" l="1"/>
  <c r="H91" i="6" s="1"/>
  <c r="H92" i="6"/>
  <c r="J248" i="6"/>
  <c r="J247" i="6"/>
  <c r="J34" i="6"/>
  <c r="J30" i="6"/>
  <c r="J29" i="6"/>
  <c r="J28" i="6"/>
  <c r="J25" i="6"/>
  <c r="J45" i="6"/>
  <c r="J23" i="6"/>
  <c r="J21" i="6"/>
  <c r="J20" i="6"/>
  <c r="J19" i="6"/>
  <c r="J18" i="6"/>
  <c r="J17" i="6"/>
  <c r="F11" i="9"/>
  <c r="D11" i="9"/>
  <c r="F31" i="9" l="1"/>
  <c r="D31" i="9"/>
  <c r="I20" i="2" l="1"/>
  <c r="J19" i="2"/>
  <c r="H19" i="2"/>
  <c r="H454" i="6" l="1"/>
  <c r="H453" i="6"/>
  <c r="H452" i="6"/>
  <c r="H451" i="6"/>
  <c r="I450" i="6"/>
  <c r="G450" i="6"/>
  <c r="G449" i="6" s="1"/>
  <c r="G448" i="6" s="1"/>
  <c r="G447" i="6" s="1"/>
  <c r="F450" i="6"/>
  <c r="F449" i="6" s="1"/>
  <c r="F448" i="6" s="1"/>
  <c r="F447" i="6" s="1"/>
  <c r="E450" i="6"/>
  <c r="E449" i="6" s="1"/>
  <c r="E448" i="6" s="1"/>
  <c r="E447" i="6" s="1"/>
  <c r="H450" i="6" l="1"/>
  <c r="I449" i="6"/>
  <c r="F190" i="6"/>
  <c r="E190" i="6"/>
  <c r="H181" i="6"/>
  <c r="I142" i="6"/>
  <c r="H84" i="6"/>
  <c r="I83" i="6"/>
  <c r="I82" i="6" s="1"/>
  <c r="I81" i="6" s="1"/>
  <c r="I79" i="6" s="1"/>
  <c r="G83" i="6"/>
  <c r="F83" i="6"/>
  <c r="F82" i="6" s="1"/>
  <c r="F81" i="6" s="1"/>
  <c r="F79" i="6" s="1"/>
  <c r="F80" i="6" s="1"/>
  <c r="E83" i="6"/>
  <c r="E82" i="6" s="1"/>
  <c r="E81" i="6" s="1"/>
  <c r="E79" i="6" s="1"/>
  <c r="E80" i="6" s="1"/>
  <c r="H463" i="6"/>
  <c r="H462" i="6"/>
  <c r="H461" i="6"/>
  <c r="H460" i="6"/>
  <c r="I459" i="6"/>
  <c r="I458" i="6" s="1"/>
  <c r="I457" i="6" s="1"/>
  <c r="G459" i="6"/>
  <c r="G458" i="6" s="1"/>
  <c r="F459" i="6"/>
  <c r="F458" i="6" s="1"/>
  <c r="F457" i="6" s="1"/>
  <c r="F456" i="6" s="1"/>
  <c r="E459" i="6"/>
  <c r="E458" i="6" s="1"/>
  <c r="E457" i="6" s="1"/>
  <c r="E456" i="6" s="1"/>
  <c r="I507" i="6"/>
  <c r="G507" i="6"/>
  <c r="H509" i="6"/>
  <c r="H424" i="6"/>
  <c r="I423" i="6"/>
  <c r="I422" i="6" s="1"/>
  <c r="G423" i="6"/>
  <c r="G422" i="6" s="1"/>
  <c r="F423" i="6"/>
  <c r="F422" i="6" s="1"/>
  <c r="E423" i="6"/>
  <c r="E422" i="6" s="1"/>
  <c r="H367" i="6"/>
  <c r="I366" i="6"/>
  <c r="G366" i="6"/>
  <c r="I333" i="6"/>
  <c r="G333" i="6"/>
  <c r="H338" i="6"/>
  <c r="H337" i="6"/>
  <c r="H336" i="6"/>
  <c r="H335" i="6"/>
  <c r="H334" i="6"/>
  <c r="H332" i="6"/>
  <c r="H331" i="6"/>
  <c r="H330" i="6"/>
  <c r="I329" i="6"/>
  <c r="G329" i="6"/>
  <c r="F329" i="6"/>
  <c r="E329" i="6"/>
  <c r="I293" i="6"/>
  <c r="H449" i="6" l="1"/>
  <c r="I448" i="6"/>
  <c r="H83" i="6"/>
  <c r="G82" i="6"/>
  <c r="G81" i="6" s="1"/>
  <c r="G79" i="6" s="1"/>
  <c r="G80" i="6" s="1"/>
  <c r="H366" i="6"/>
  <c r="I80" i="6"/>
  <c r="H329" i="6"/>
  <c r="G457" i="6"/>
  <c r="G456" i="6" s="1"/>
  <c r="H458" i="6"/>
  <c r="H459" i="6"/>
  <c r="I456" i="6"/>
  <c r="H422" i="6"/>
  <c r="H423" i="6"/>
  <c r="H221" i="6"/>
  <c r="I220" i="6"/>
  <c r="G220" i="6"/>
  <c r="I447" i="6" l="1"/>
  <c r="H448" i="6"/>
  <c r="H82" i="6"/>
  <c r="H81" i="6"/>
  <c r="H220" i="6"/>
  <c r="H80" i="6"/>
  <c r="H79" i="6"/>
  <c r="H456" i="6"/>
  <c r="H457" i="6"/>
  <c r="I218" i="6"/>
  <c r="I216" i="6"/>
  <c r="I215" i="6" s="1"/>
  <c r="G216" i="6"/>
  <c r="G218" i="6"/>
  <c r="H447" i="6" l="1"/>
  <c r="G215" i="6"/>
  <c r="H218" i="6"/>
  <c r="I490" i="6" l="1"/>
  <c r="H492" i="6"/>
  <c r="G490" i="6"/>
  <c r="H446" i="6"/>
  <c r="I445" i="6"/>
  <c r="G445" i="6"/>
  <c r="F445" i="6"/>
  <c r="E445" i="6"/>
  <c r="H444" i="6"/>
  <c r="H443" i="6"/>
  <c r="H442" i="6"/>
  <c r="H441" i="6"/>
  <c r="I439" i="6"/>
  <c r="G439" i="6"/>
  <c r="G438" i="6" s="1"/>
  <c r="G437" i="6" s="1"/>
  <c r="G436" i="6" s="1"/>
  <c r="F439" i="6"/>
  <c r="E439" i="6"/>
  <c r="H167" i="6"/>
  <c r="H166" i="6"/>
  <c r="H165" i="6"/>
  <c r="H164" i="6"/>
  <c r="H163" i="6"/>
  <c r="H162" i="6"/>
  <c r="H161" i="6"/>
  <c r="H160" i="6"/>
  <c r="I159" i="6"/>
  <c r="G159" i="6"/>
  <c r="F159" i="6"/>
  <c r="E159" i="6"/>
  <c r="H445" i="6" l="1"/>
  <c r="H440" i="6"/>
  <c r="E438" i="6"/>
  <c r="E437" i="6" s="1"/>
  <c r="E436" i="6" s="1"/>
  <c r="F438" i="6"/>
  <c r="F437" i="6" s="1"/>
  <c r="F436" i="6" s="1"/>
  <c r="I438" i="6"/>
  <c r="H439" i="6"/>
  <c r="H159" i="6"/>
  <c r="H438" i="6" l="1"/>
  <c r="I437" i="6"/>
  <c r="I436" i="6" l="1"/>
  <c r="H436" i="6" s="1"/>
  <c r="H437" i="6"/>
  <c r="E31" i="9" l="1"/>
  <c r="E32" i="9"/>
  <c r="E35" i="9"/>
  <c r="E37" i="9"/>
  <c r="E39" i="9"/>
  <c r="E40" i="9"/>
  <c r="E42" i="9"/>
  <c r="E44" i="9"/>
  <c r="F18" i="4" l="1"/>
  <c r="F16" i="4"/>
  <c r="F14" i="4"/>
  <c r="F12" i="4"/>
  <c r="F11" i="4" s="1"/>
  <c r="F10" i="4" s="1"/>
  <c r="E13" i="4"/>
  <c r="E15" i="4"/>
  <c r="E17" i="4"/>
  <c r="E19" i="4"/>
  <c r="F41" i="9"/>
  <c r="F36" i="9"/>
  <c r="F34" i="9"/>
  <c r="F21" i="9"/>
  <c r="F18" i="9"/>
  <c r="F16" i="9"/>
  <c r="F14" i="9"/>
  <c r="E11" i="9"/>
  <c r="E12" i="9"/>
  <c r="E15" i="9"/>
  <c r="E17" i="9"/>
  <c r="E19" i="9"/>
  <c r="E20" i="9"/>
  <c r="E22" i="9"/>
  <c r="E24" i="9"/>
  <c r="J98" i="2"/>
  <c r="J97" i="2" s="1"/>
  <c r="I99" i="2"/>
  <c r="H98" i="2"/>
  <c r="H97" i="2" s="1"/>
  <c r="J115" i="2"/>
  <c r="J105" i="2"/>
  <c r="J104" i="2" s="1"/>
  <c r="J83" i="2"/>
  <c r="J52" i="2"/>
  <c r="J55" i="2"/>
  <c r="J59" i="2"/>
  <c r="J57" i="2" s="1"/>
  <c r="I64" i="2"/>
  <c r="I65" i="2"/>
  <c r="J66" i="2"/>
  <c r="J78" i="2"/>
  <c r="I78" i="2" s="1"/>
  <c r="J81" i="2"/>
  <c r="J91" i="2"/>
  <c r="J96" i="2"/>
  <c r="J94" i="2" s="1"/>
  <c r="J93" i="2" s="1"/>
  <c r="J103" i="2"/>
  <c r="I103" i="2" s="1"/>
  <c r="I111" i="2"/>
  <c r="J113" i="2"/>
  <c r="I113" i="2" s="1"/>
  <c r="I114" i="2"/>
  <c r="J119" i="2"/>
  <c r="I81" i="2"/>
  <c r="I88" i="2"/>
  <c r="I89" i="2"/>
  <c r="I53" i="2"/>
  <c r="I54" i="2"/>
  <c r="I56" i="2"/>
  <c r="I58" i="2"/>
  <c r="I62" i="2"/>
  <c r="I67" i="2"/>
  <c r="I68" i="2"/>
  <c r="I69" i="2"/>
  <c r="I70" i="2"/>
  <c r="I71" i="2"/>
  <c r="I72" i="2"/>
  <c r="I74" i="2"/>
  <c r="I75" i="2"/>
  <c r="I76" i="2"/>
  <c r="I77" i="2"/>
  <c r="I79" i="2"/>
  <c r="I82" i="2"/>
  <c r="I86" i="2"/>
  <c r="I87" i="2"/>
  <c r="I90" i="2"/>
  <c r="I92" i="2"/>
  <c r="I95" i="2"/>
  <c r="I106" i="2"/>
  <c r="I110" i="2"/>
  <c r="I112" i="2"/>
  <c r="I116" i="2"/>
  <c r="I117" i="2"/>
  <c r="I13" i="2"/>
  <c r="I15" i="2"/>
  <c r="I16" i="2"/>
  <c r="I18" i="2"/>
  <c r="I21" i="2"/>
  <c r="I24" i="2"/>
  <c r="I25" i="2"/>
  <c r="I28" i="2"/>
  <c r="I31" i="2"/>
  <c r="I32" i="2"/>
  <c r="I34" i="2"/>
  <c r="I38" i="2"/>
  <c r="I41" i="2"/>
  <c r="I9" i="8"/>
  <c r="I10" i="8"/>
  <c r="I12" i="8"/>
  <c r="I13" i="8"/>
  <c r="I98" i="2" l="1"/>
  <c r="I97" i="2"/>
  <c r="J85" i="2"/>
  <c r="J61" i="2"/>
  <c r="I96" i="2"/>
  <c r="I91" i="2"/>
  <c r="I120" i="2"/>
  <c r="I63" i="2"/>
  <c r="J118" i="2"/>
  <c r="J109" i="2"/>
  <c r="J108" i="2" s="1"/>
  <c r="I59" i="2"/>
  <c r="J73" i="2"/>
  <c r="J51" i="2"/>
  <c r="J60" i="2" l="1"/>
  <c r="J107" i="2"/>
  <c r="H256" i="6" l="1"/>
  <c r="I255" i="6"/>
  <c r="I254" i="6" s="1"/>
  <c r="G255" i="6"/>
  <c r="G254" i="6" s="1"/>
  <c r="H570" i="6"/>
  <c r="I569" i="6"/>
  <c r="I568" i="6" s="1"/>
  <c r="G569" i="6"/>
  <c r="G568" i="6" s="1"/>
  <c r="G567" i="6" s="1"/>
  <c r="G566" i="6" s="1"/>
  <c r="G565" i="6" s="1"/>
  <c r="F567" i="6"/>
  <c r="F566" i="6" s="1"/>
  <c r="E567" i="6"/>
  <c r="E566" i="6" s="1"/>
  <c r="H254" i="6" l="1"/>
  <c r="H255" i="6"/>
  <c r="H568" i="6"/>
  <c r="I567" i="6"/>
  <c r="I566" i="6" s="1"/>
  <c r="I565" i="6" s="1"/>
  <c r="H569" i="6"/>
  <c r="H551" i="6"/>
  <c r="H550" i="6"/>
  <c r="H549" i="6"/>
  <c r="H548" i="6"/>
  <c r="I546" i="6"/>
  <c r="I545" i="6" s="1"/>
  <c r="I544" i="6" s="1"/>
  <c r="H547" i="6"/>
  <c r="G546" i="6"/>
  <c r="G545" i="6" s="1"/>
  <c r="G544" i="6" s="1"/>
  <c r="F546" i="6"/>
  <c r="F545" i="6" s="1"/>
  <c r="F544" i="6" s="1"/>
  <c r="E546" i="6"/>
  <c r="E545" i="6" s="1"/>
  <c r="E544" i="6" s="1"/>
  <c r="H540" i="6"/>
  <c r="H566" i="6" l="1"/>
  <c r="H544" i="6"/>
  <c r="H567" i="6"/>
  <c r="H546" i="6"/>
  <c r="H545" i="6"/>
  <c r="I376" i="6" l="1"/>
  <c r="I364" i="6"/>
  <c r="I363" i="6" s="1"/>
  <c r="G364" i="6"/>
  <c r="G363" i="6" s="1"/>
  <c r="H365" i="6"/>
  <c r="F364" i="6"/>
  <c r="E364" i="6"/>
  <c r="I193" i="6"/>
  <c r="I192" i="6" s="1"/>
  <c r="H194" i="6"/>
  <c r="G193" i="6"/>
  <c r="F193" i="6"/>
  <c r="E193" i="6"/>
  <c r="E192" i="6" s="1"/>
  <c r="E191" i="6" s="1"/>
  <c r="F192" i="6"/>
  <c r="F191" i="6" s="1"/>
  <c r="I562" i="6"/>
  <c r="I559" i="6"/>
  <c r="I556" i="6"/>
  <c r="I538" i="6"/>
  <c r="I536" i="6"/>
  <c r="I534" i="6"/>
  <c r="I531" i="6"/>
  <c r="I529" i="6"/>
  <c r="I527" i="6"/>
  <c r="I512" i="6"/>
  <c r="I510" i="6"/>
  <c r="I504" i="6"/>
  <c r="I501" i="6"/>
  <c r="I495" i="6"/>
  <c r="I493" i="6"/>
  <c r="I487" i="6"/>
  <c r="I484" i="6"/>
  <c r="I478" i="6"/>
  <c r="I476" i="6"/>
  <c r="I471" i="6"/>
  <c r="I469" i="6"/>
  <c r="I434" i="6"/>
  <c r="I428" i="6"/>
  <c r="I419" i="6"/>
  <c r="I413" i="6"/>
  <c r="I406" i="6"/>
  <c r="I403" i="6"/>
  <c r="I400" i="6"/>
  <c r="I394" i="6"/>
  <c r="I392" i="6"/>
  <c r="I389" i="6" s="1"/>
  <c r="I382" i="6"/>
  <c r="I380" i="6"/>
  <c r="I372" i="6"/>
  <c r="I359" i="6"/>
  <c r="I358" i="6" s="1"/>
  <c r="I355" i="6"/>
  <c r="I353" i="6"/>
  <c r="I349" i="6"/>
  <c r="I347" i="6"/>
  <c r="I344" i="6"/>
  <c r="I324" i="6"/>
  <c r="I323" i="6" s="1"/>
  <c r="I320" i="6"/>
  <c r="I319" i="6" s="1"/>
  <c r="I312" i="6"/>
  <c r="I304" i="6"/>
  <c r="I297" i="6"/>
  <c r="I283" i="6"/>
  <c r="I274" i="6"/>
  <c r="I267" i="6"/>
  <c r="I263" i="6"/>
  <c r="I258" i="6"/>
  <c r="I257" i="6" s="1"/>
  <c r="I251" i="6"/>
  <c r="I250" i="6" s="1"/>
  <c r="I243" i="6"/>
  <c r="I234" i="6"/>
  <c r="I227" i="6"/>
  <c r="I223" i="6"/>
  <c r="I209" i="6"/>
  <c r="I202" i="6"/>
  <c r="I200" i="6"/>
  <c r="I187" i="6"/>
  <c r="I186" i="6" s="1"/>
  <c r="I179" i="6"/>
  <c r="I178" i="6" s="1"/>
  <c r="I177" i="6" s="1"/>
  <c r="I175" i="6" s="1"/>
  <c r="I172" i="6"/>
  <c r="I156" i="6"/>
  <c r="I155" i="6" s="1"/>
  <c r="I153" i="6"/>
  <c r="I151" i="6"/>
  <c r="I149" i="6"/>
  <c r="I141" i="6"/>
  <c r="I139" i="6"/>
  <c r="I137" i="6"/>
  <c r="I135" i="6"/>
  <c r="I128" i="6"/>
  <c r="I127" i="6" s="1"/>
  <c r="I125" i="6"/>
  <c r="I123" i="6"/>
  <c r="I121" i="6"/>
  <c r="I114" i="6"/>
  <c r="I111" i="6"/>
  <c r="I109" i="6"/>
  <c r="I107" i="6"/>
  <c r="J107" i="6" s="1"/>
  <c r="I101" i="6"/>
  <c r="I100" i="6" s="1"/>
  <c r="I89" i="6"/>
  <c r="I88" i="6" s="1"/>
  <c r="I87" i="6" s="1"/>
  <c r="I76" i="6"/>
  <c r="I75" i="6" s="1"/>
  <c r="I70" i="6"/>
  <c r="I68" i="6"/>
  <c r="I64" i="6"/>
  <c r="I60" i="6"/>
  <c r="I53" i="6"/>
  <c r="I46" i="6"/>
  <c r="I44" i="6"/>
  <c r="I38" i="6"/>
  <c r="I31" i="6"/>
  <c r="J31" i="6" s="1"/>
  <c r="I22" i="6"/>
  <c r="I16" i="6"/>
  <c r="I11" i="6"/>
  <c r="J11" i="6" s="1"/>
  <c r="H12" i="6"/>
  <c r="H13" i="6"/>
  <c r="H14" i="6"/>
  <c r="H15" i="6"/>
  <c r="H17" i="6"/>
  <c r="H18" i="6"/>
  <c r="H19" i="6"/>
  <c r="H20" i="6"/>
  <c r="H21" i="6"/>
  <c r="H23" i="6"/>
  <c r="H24" i="6"/>
  <c r="H25" i="6"/>
  <c r="H26" i="6"/>
  <c r="H27" i="6"/>
  <c r="H28" i="6"/>
  <c r="H29" i="6"/>
  <c r="H30" i="6"/>
  <c r="H32" i="6"/>
  <c r="H33" i="6"/>
  <c r="H34" i="6"/>
  <c r="H35" i="6"/>
  <c r="H36" i="6"/>
  <c r="H39" i="6"/>
  <c r="H45" i="6"/>
  <c r="H47" i="6"/>
  <c r="H54" i="6"/>
  <c r="H61" i="6"/>
  <c r="H62" i="6"/>
  <c r="H63" i="6"/>
  <c r="H65" i="6"/>
  <c r="H66" i="6"/>
  <c r="H67" i="6"/>
  <c r="H69" i="6"/>
  <c r="H71" i="6"/>
  <c r="H77" i="6"/>
  <c r="H78" i="6"/>
  <c r="H90" i="6"/>
  <c r="H102" i="6"/>
  <c r="H108" i="6"/>
  <c r="H110" i="6"/>
  <c r="H112" i="6"/>
  <c r="H115" i="6"/>
  <c r="H116" i="6"/>
  <c r="H122" i="6"/>
  <c r="H124" i="6"/>
  <c r="H126" i="6"/>
  <c r="H129" i="6"/>
  <c r="H130" i="6"/>
  <c r="H136" i="6"/>
  <c r="H138" i="6"/>
  <c r="H140" i="6"/>
  <c r="H143" i="6"/>
  <c r="H144" i="6"/>
  <c r="H150" i="6"/>
  <c r="H152" i="6"/>
  <c r="H154" i="6"/>
  <c r="H157" i="6"/>
  <c r="H158" i="6"/>
  <c r="H173" i="6"/>
  <c r="H180" i="6"/>
  <c r="H182" i="6"/>
  <c r="H188" i="6"/>
  <c r="H201" i="6"/>
  <c r="H203" i="6"/>
  <c r="H210" i="6"/>
  <c r="H217" i="6"/>
  <c r="H219" i="6"/>
  <c r="H224" i="6"/>
  <c r="H225" i="6"/>
  <c r="H226" i="6"/>
  <c r="H228" i="6"/>
  <c r="H229" i="6"/>
  <c r="H230" i="6"/>
  <c r="H231" i="6"/>
  <c r="H232" i="6"/>
  <c r="H233" i="6"/>
  <c r="H235" i="6"/>
  <c r="H236" i="6"/>
  <c r="H237" i="6"/>
  <c r="H238" i="6"/>
  <c r="H239" i="6"/>
  <c r="H240" i="6"/>
  <c r="H241" i="6"/>
  <c r="H242" i="6"/>
  <c r="H244" i="6"/>
  <c r="H245" i="6"/>
  <c r="H246" i="6"/>
  <c r="H247" i="6"/>
  <c r="H248" i="6"/>
  <c r="H249" i="6"/>
  <c r="H252" i="6"/>
  <c r="H253" i="6"/>
  <c r="H259" i="6"/>
  <c r="H264" i="6"/>
  <c r="H265" i="6"/>
  <c r="H266" i="6"/>
  <c r="H268" i="6"/>
  <c r="H269" i="6"/>
  <c r="H270" i="6"/>
  <c r="H271" i="6"/>
  <c r="H272" i="6"/>
  <c r="H273" i="6"/>
  <c r="H275" i="6"/>
  <c r="H276" i="6"/>
  <c r="H277" i="6"/>
  <c r="H278" i="6"/>
  <c r="H279" i="6"/>
  <c r="H280" i="6"/>
  <c r="H281" i="6"/>
  <c r="H282" i="6"/>
  <c r="H284" i="6"/>
  <c r="H285" i="6"/>
  <c r="H286" i="6"/>
  <c r="H287" i="6"/>
  <c r="H288" i="6"/>
  <c r="H289" i="6"/>
  <c r="H294" i="6"/>
  <c r="H295" i="6"/>
  <c r="H296" i="6"/>
  <c r="H299" i="6"/>
  <c r="H300" i="6"/>
  <c r="H301" i="6"/>
  <c r="H302" i="6"/>
  <c r="H303" i="6"/>
  <c r="H305" i="6"/>
  <c r="H306" i="6"/>
  <c r="H307" i="6"/>
  <c r="H308" i="6"/>
  <c r="H309" i="6"/>
  <c r="H310" i="6"/>
  <c r="H311" i="6"/>
  <c r="H313" i="6"/>
  <c r="H314" i="6"/>
  <c r="H315" i="6"/>
  <c r="H316" i="6"/>
  <c r="H317" i="6"/>
  <c r="H318" i="6"/>
  <c r="H321" i="6"/>
  <c r="H322" i="6"/>
  <c r="H325" i="6"/>
  <c r="H339" i="6"/>
  <c r="H345" i="6"/>
  <c r="H346" i="6"/>
  <c r="H348" i="6"/>
  <c r="H350" i="6"/>
  <c r="H351" i="6"/>
  <c r="H354" i="6"/>
  <c r="H356" i="6"/>
  <c r="H357" i="6"/>
  <c r="H360" i="6"/>
  <c r="H373" i="6"/>
  <c r="H374" i="6"/>
  <c r="H375" i="6"/>
  <c r="H377" i="6"/>
  <c r="H378" i="6"/>
  <c r="H379" i="6"/>
  <c r="H381" i="6"/>
  <c r="H383" i="6"/>
  <c r="H384" i="6"/>
  <c r="H390" i="6"/>
  <c r="H391" i="6"/>
  <c r="H393" i="6"/>
  <c r="H395" i="6"/>
  <c r="H396" i="6"/>
  <c r="H401" i="6"/>
  <c r="H402" i="6"/>
  <c r="H404" i="6"/>
  <c r="H405" i="6"/>
  <c r="H407" i="6"/>
  <c r="H408" i="6"/>
  <c r="H414" i="6"/>
  <c r="H415" i="6"/>
  <c r="H416" i="6"/>
  <c r="H417" i="6"/>
  <c r="H418" i="6"/>
  <c r="H420" i="6"/>
  <c r="H421" i="6"/>
  <c r="H430" i="6"/>
  <c r="H431" i="6"/>
  <c r="H432" i="6"/>
  <c r="H433" i="6"/>
  <c r="H435" i="6"/>
  <c r="H470" i="6"/>
  <c r="H472" i="6"/>
  <c r="H477" i="6"/>
  <c r="H479" i="6"/>
  <c r="H485" i="6"/>
  <c r="H486" i="6"/>
  <c r="H488" i="6"/>
  <c r="H489" i="6"/>
  <c r="H491" i="6"/>
  <c r="H494" i="6"/>
  <c r="H496" i="6"/>
  <c r="H497" i="6"/>
  <c r="H502" i="6"/>
  <c r="H503" i="6"/>
  <c r="H505" i="6"/>
  <c r="H506" i="6"/>
  <c r="H508" i="6"/>
  <c r="H511" i="6"/>
  <c r="H513" i="6"/>
  <c r="H514" i="6"/>
  <c r="H528" i="6"/>
  <c r="H530" i="6"/>
  <c r="H532" i="6"/>
  <c r="H535" i="6"/>
  <c r="H537" i="6"/>
  <c r="H539" i="6"/>
  <c r="H541" i="6"/>
  <c r="H542" i="6"/>
  <c r="H543" i="6"/>
  <c r="H557" i="6"/>
  <c r="H558" i="6"/>
  <c r="H560" i="6"/>
  <c r="H561" i="6"/>
  <c r="H563" i="6"/>
  <c r="H564" i="6"/>
  <c r="H565" i="6"/>
  <c r="J16" i="6" l="1"/>
  <c r="J22" i="6"/>
  <c r="I37" i="6"/>
  <c r="J38" i="6"/>
  <c r="I52" i="6"/>
  <c r="I51" i="6" s="1"/>
  <c r="J53" i="6"/>
  <c r="I328" i="6"/>
  <c r="I327" i="6" s="1"/>
  <c r="I326" i="6" s="1"/>
  <c r="I371" i="6"/>
  <c r="I370" i="6" s="1"/>
  <c r="I120" i="6"/>
  <c r="I119" i="6" s="1"/>
  <c r="I117" i="6" s="1"/>
  <c r="H193" i="6"/>
  <c r="I59" i="6"/>
  <c r="I58" i="6" s="1"/>
  <c r="H364" i="6"/>
  <c r="I191" i="6"/>
  <c r="G192" i="6"/>
  <c r="G191" i="6" s="1"/>
  <c r="I412" i="6"/>
  <c r="I411" i="6" s="1"/>
  <c r="I292" i="6"/>
  <c r="I291" i="6" s="1"/>
  <c r="I290" i="6" s="1"/>
  <c r="I352" i="6"/>
  <c r="I533" i="6"/>
  <c r="I475" i="6"/>
  <c r="I474" i="6" s="1"/>
  <c r="I526" i="6"/>
  <c r="I399" i="6"/>
  <c r="I398" i="6" s="1"/>
  <c r="I468" i="6"/>
  <c r="I467" i="6" s="1"/>
  <c r="I555" i="6"/>
  <c r="I554" i="6" s="1"/>
  <c r="I553" i="6" s="1"/>
  <c r="I10" i="6"/>
  <c r="I500" i="6"/>
  <c r="I499" i="6" s="1"/>
  <c r="I498" i="6" s="1"/>
  <c r="I199" i="6"/>
  <c r="I198" i="6" s="1"/>
  <c r="I222" i="6"/>
  <c r="I214" i="6" s="1"/>
  <c r="I343" i="6"/>
  <c r="I483" i="6"/>
  <c r="I482" i="6" s="1"/>
  <c r="I185" i="6"/>
  <c r="I183" i="6" s="1"/>
  <c r="I99" i="6"/>
  <c r="I97" i="6" s="1"/>
  <c r="I43" i="6"/>
  <c r="I49" i="6"/>
  <c r="I48" i="6" s="1"/>
  <c r="I148" i="6"/>
  <c r="I208" i="6"/>
  <c r="I388" i="6"/>
  <c r="I85" i="6"/>
  <c r="I171" i="6"/>
  <c r="I262" i="6"/>
  <c r="I113" i="6"/>
  <c r="I134" i="6"/>
  <c r="I176" i="6"/>
  <c r="I74" i="6"/>
  <c r="I106" i="6"/>
  <c r="I427" i="6"/>
  <c r="I342" i="6" l="1"/>
  <c r="I9" i="6"/>
  <c r="I410" i="6"/>
  <c r="I525" i="6"/>
  <c r="I524" i="6" s="1"/>
  <c r="I369" i="6"/>
  <c r="I368" i="6"/>
  <c r="H192" i="6"/>
  <c r="H191" i="6"/>
  <c r="I189" i="6"/>
  <c r="G189" i="6"/>
  <c r="G190" i="6" s="1"/>
  <c r="I465" i="6"/>
  <c r="I552" i="6"/>
  <c r="I466" i="6"/>
  <c r="I42" i="6"/>
  <c r="I40" i="6" s="1"/>
  <c r="I473" i="6"/>
  <c r="I197" i="6"/>
  <c r="I362" i="6"/>
  <c r="I86" i="6"/>
  <c r="I261" i="6"/>
  <c r="I147" i="6"/>
  <c r="I426" i="6"/>
  <c r="I409" i="6" s="1"/>
  <c r="I397" i="6"/>
  <c r="I118" i="6"/>
  <c r="I72" i="6"/>
  <c r="I133" i="6"/>
  <c r="I56" i="6"/>
  <c r="I105" i="6"/>
  <c r="I50" i="6"/>
  <c r="I184" i="6"/>
  <c r="I387" i="6"/>
  <c r="I207" i="6"/>
  <c r="I7" i="6"/>
  <c r="I481" i="6"/>
  <c r="I340" i="6"/>
  <c r="I341" i="6"/>
  <c r="I361" i="6"/>
  <c r="I170" i="6"/>
  <c r="I168" i="6" s="1"/>
  <c r="I98" i="6"/>
  <c r="I174" i="6" l="1"/>
  <c r="I190" i="6"/>
  <c r="H190" i="6" s="1"/>
  <c r="H189" i="6"/>
  <c r="I213" i="6"/>
  <c r="I196" i="6"/>
  <c r="I386" i="6"/>
  <c r="I385" i="6"/>
  <c r="I131" i="6"/>
  <c r="I103" i="6"/>
  <c r="I425" i="6"/>
  <c r="I260" i="6"/>
  <c r="I212" i="6"/>
  <c r="I145" i="6"/>
  <c r="I41" i="6"/>
  <c r="I8" i="6"/>
  <c r="I6" i="6"/>
  <c r="I480" i="6"/>
  <c r="I205" i="6"/>
  <c r="I57" i="6"/>
  <c r="I73" i="6"/>
  <c r="I55" i="6" l="1"/>
  <c r="J102" i="6"/>
  <c r="I195" i="6"/>
  <c r="I204" i="6"/>
  <c r="I206" i="6"/>
  <c r="I169" i="6"/>
  <c r="I104" i="6"/>
  <c r="I146" i="6"/>
  <c r="I132" i="6"/>
  <c r="I80" i="2" l="1"/>
  <c r="I37" i="2"/>
  <c r="G53" i="6"/>
  <c r="F53" i="6"/>
  <c r="F52" i="6" s="1"/>
  <c r="F51" i="6" s="1"/>
  <c r="F49" i="6" s="1"/>
  <c r="E53" i="6"/>
  <c r="E52" i="6" s="1"/>
  <c r="E51" i="6" s="1"/>
  <c r="E49" i="6" s="1"/>
  <c r="I102" i="2" l="1"/>
  <c r="J101" i="2"/>
  <c r="G52" i="6"/>
  <c r="H52" i="6" s="1"/>
  <c r="H53" i="6"/>
  <c r="E48" i="6"/>
  <c r="E50" i="6"/>
  <c r="F50" i="6"/>
  <c r="F48" i="6"/>
  <c r="C40" i="9"/>
  <c r="J100" i="2" l="1"/>
  <c r="J50" i="2" s="1"/>
  <c r="G51" i="6"/>
  <c r="G156" i="6"/>
  <c r="F156" i="6"/>
  <c r="F155" i="6" s="1"/>
  <c r="E156" i="6"/>
  <c r="E155" i="6" s="1"/>
  <c r="F153" i="6"/>
  <c r="E153" i="6"/>
  <c r="G151" i="6"/>
  <c r="H151" i="6" s="1"/>
  <c r="F151" i="6"/>
  <c r="E151" i="6"/>
  <c r="F149" i="6"/>
  <c r="E149" i="6"/>
  <c r="H156" i="6" l="1"/>
  <c r="H155" i="6" s="1"/>
  <c r="G155" i="6"/>
  <c r="G49" i="6"/>
  <c r="G48" i="6" s="1"/>
  <c r="H51" i="6"/>
  <c r="F148" i="6"/>
  <c r="F147" i="6" s="1"/>
  <c r="F145" i="6" s="1"/>
  <c r="F146" i="6" s="1"/>
  <c r="E148" i="6"/>
  <c r="E147" i="6" s="1"/>
  <c r="E145" i="6" s="1"/>
  <c r="E146" i="6" s="1"/>
  <c r="G149" i="6"/>
  <c r="H149" i="6" s="1"/>
  <c r="G153" i="6"/>
  <c r="H153" i="6" s="1"/>
  <c r="E497" i="6"/>
  <c r="H49" i="6" l="1"/>
  <c r="H48" i="6" s="1"/>
  <c r="G50" i="6"/>
  <c r="H50" i="6" s="1"/>
  <c r="G148" i="6"/>
  <c r="G512" i="6"/>
  <c r="H512" i="6" s="1"/>
  <c r="F512" i="6"/>
  <c r="E512" i="6"/>
  <c r="G510" i="6"/>
  <c r="H510" i="6" s="1"/>
  <c r="F510" i="6"/>
  <c r="E510" i="6"/>
  <c r="H507" i="6"/>
  <c r="F507" i="6"/>
  <c r="E507" i="6"/>
  <c r="G504" i="6"/>
  <c r="H504" i="6" s="1"/>
  <c r="F504" i="6"/>
  <c r="E504" i="6"/>
  <c r="G501" i="6"/>
  <c r="H501" i="6" s="1"/>
  <c r="F501" i="6"/>
  <c r="E501" i="6"/>
  <c r="H148" i="6" l="1"/>
  <c r="G147" i="6"/>
  <c r="G500" i="6"/>
  <c r="H147" i="6"/>
  <c r="F500" i="6"/>
  <c r="F499" i="6" s="1"/>
  <c r="F498" i="6" s="1"/>
  <c r="E500" i="6"/>
  <c r="E499" i="6" s="1"/>
  <c r="E498" i="6" s="1"/>
  <c r="G83" i="2"/>
  <c r="H83" i="2"/>
  <c r="F83" i="2"/>
  <c r="G487" i="6"/>
  <c r="H487" i="6" s="1"/>
  <c r="G19" i="2"/>
  <c r="F19" i="2"/>
  <c r="I19" i="2" l="1"/>
  <c r="G499" i="6"/>
  <c r="G498" i="6" s="1"/>
  <c r="H500" i="6"/>
  <c r="G145" i="6"/>
  <c r="H145" i="6" s="1"/>
  <c r="J36" i="2"/>
  <c r="H498" i="6" l="1"/>
  <c r="H499" i="6"/>
  <c r="G146" i="6"/>
  <c r="H146" i="6" s="1"/>
  <c r="F28" i="8"/>
  <c r="F38" i="9"/>
  <c r="F43" i="9"/>
  <c r="F23" i="9"/>
  <c r="D43" i="9" l="1"/>
  <c r="E43" i="9" s="1"/>
  <c r="C43" i="9"/>
  <c r="B43" i="9"/>
  <c r="D41" i="9"/>
  <c r="E41" i="9" s="1"/>
  <c r="C41" i="9"/>
  <c r="B41" i="9"/>
  <c r="D38" i="9"/>
  <c r="E38" i="9" s="1"/>
  <c r="C38" i="9"/>
  <c r="B38" i="9"/>
  <c r="D36" i="9"/>
  <c r="E36" i="9" s="1"/>
  <c r="C36" i="9"/>
  <c r="B36" i="9"/>
  <c r="D34" i="9"/>
  <c r="E34" i="9" s="1"/>
  <c r="C34" i="9"/>
  <c r="B34" i="9"/>
  <c r="C31" i="9"/>
  <c r="B31" i="9"/>
  <c r="C18" i="9"/>
  <c r="C23" i="9"/>
  <c r="D23" i="9"/>
  <c r="E23" i="9" s="1"/>
  <c r="C21" i="9"/>
  <c r="D21" i="9"/>
  <c r="E21" i="9" s="1"/>
  <c r="D18" i="9"/>
  <c r="E18" i="9" s="1"/>
  <c r="C16" i="9"/>
  <c r="D16" i="9"/>
  <c r="E16" i="9" s="1"/>
  <c r="C14" i="9"/>
  <c r="D14" i="9"/>
  <c r="E14" i="9" s="1"/>
  <c r="C11" i="9"/>
  <c r="B10" i="9"/>
  <c r="B23" i="9"/>
  <c r="B21" i="9"/>
  <c r="B18" i="9"/>
  <c r="B16" i="9"/>
  <c r="B14" i="9"/>
  <c r="B11" i="9"/>
  <c r="B30" i="9" l="1"/>
  <c r="F10" i="9"/>
  <c r="F30" i="9"/>
  <c r="D30" i="9"/>
  <c r="D10" i="9"/>
  <c r="C30" i="9"/>
  <c r="C10" i="9"/>
  <c r="G52" i="2"/>
  <c r="H52" i="2"/>
  <c r="I52" i="2" s="1"/>
  <c r="F52" i="2"/>
  <c r="G94" i="2"/>
  <c r="G85" i="2"/>
  <c r="G57" i="2"/>
  <c r="F94" i="2"/>
  <c r="F57" i="2"/>
  <c r="G109" i="2"/>
  <c r="F114" i="2"/>
  <c r="F110" i="2"/>
  <c r="F109" i="2" s="1"/>
  <c r="F116" i="2"/>
  <c r="F91" i="2"/>
  <c r="F85" i="2" s="1"/>
  <c r="E10" i="9" l="1"/>
  <c r="E30" i="9"/>
  <c r="F37" i="8"/>
  <c r="G34" i="8"/>
  <c r="G37" i="8" s="1"/>
  <c r="H34" i="8" s="1"/>
  <c r="H37" i="8" s="1"/>
  <c r="I34" i="8" s="1"/>
  <c r="I37" i="8" s="1"/>
  <c r="J34" i="8" s="1"/>
  <c r="J37" i="8" s="1"/>
  <c r="J21" i="8"/>
  <c r="I21" i="8"/>
  <c r="H21" i="8"/>
  <c r="G21" i="8"/>
  <c r="F21" i="8"/>
  <c r="J11" i="8"/>
  <c r="I11" i="8" s="1"/>
  <c r="H11" i="8"/>
  <c r="G11" i="8"/>
  <c r="F11" i="8"/>
  <c r="J8" i="8"/>
  <c r="I8" i="8" s="1"/>
  <c r="H8" i="8"/>
  <c r="G8" i="8"/>
  <c r="F8" i="8"/>
  <c r="F14" i="8" s="1"/>
  <c r="G14" i="8" l="1"/>
  <c r="G22" i="8" s="1"/>
  <c r="G28" i="8" s="1"/>
  <c r="G29" i="8" s="1"/>
  <c r="J14" i="8"/>
  <c r="H14" i="8"/>
  <c r="H22" i="8" s="1"/>
  <c r="H28" i="8" s="1"/>
  <c r="H29" i="8" s="1"/>
  <c r="F22" i="8"/>
  <c r="F29" i="8"/>
  <c r="I14" i="8" l="1"/>
  <c r="I22" i="8" s="1"/>
  <c r="I28" i="8" s="1"/>
  <c r="I29" i="8" s="1"/>
  <c r="J22" i="8"/>
  <c r="J28" i="8" s="1"/>
  <c r="J29" i="8" s="1"/>
  <c r="G562" i="6"/>
  <c r="H562" i="6" s="1"/>
  <c r="F562" i="6"/>
  <c r="E562" i="6"/>
  <c r="G559" i="6"/>
  <c r="H559" i="6" s="1"/>
  <c r="F559" i="6"/>
  <c r="E559" i="6"/>
  <c r="G556" i="6"/>
  <c r="H556" i="6" s="1"/>
  <c r="F556" i="6"/>
  <c r="E556" i="6"/>
  <c r="E555" i="6" l="1"/>
  <c r="E554" i="6" s="1"/>
  <c r="E552" i="6" s="1"/>
  <c r="F555" i="6"/>
  <c r="F554" i="6" s="1"/>
  <c r="F552" i="6" s="1"/>
  <c r="G555" i="6"/>
  <c r="G554" i="6" l="1"/>
  <c r="H555" i="6"/>
  <c r="F553" i="6"/>
  <c r="E553" i="6"/>
  <c r="G553" i="6"/>
  <c r="H553" i="6" s="1"/>
  <c r="G552" i="6" l="1"/>
  <c r="H552" i="6" s="1"/>
  <c r="H554" i="6"/>
  <c r="H429" i="6"/>
  <c r="G380" i="6" l="1"/>
  <c r="H380" i="6" s="1"/>
  <c r="H298" i="6" l="1"/>
  <c r="G109" i="6" l="1"/>
  <c r="H109" i="6" s="1"/>
  <c r="F202" i="6" l="1"/>
  <c r="E202" i="6"/>
  <c r="G200" i="6"/>
  <c r="F200" i="6"/>
  <c r="E200" i="6"/>
  <c r="E36" i="6"/>
  <c r="E487" i="6"/>
  <c r="E235" i="6"/>
  <c r="E249" i="6"/>
  <c r="E389" i="6"/>
  <c r="F392" i="6"/>
  <c r="E392" i="6"/>
  <c r="F380" i="6"/>
  <c r="E380" i="6"/>
  <c r="F199" i="6" l="1"/>
  <c r="F198" i="6" s="1"/>
  <c r="F197" i="6" s="1"/>
  <c r="F196" i="6" s="1"/>
  <c r="F195" i="6" s="1"/>
  <c r="H200" i="6"/>
  <c r="E199" i="6"/>
  <c r="E198" i="6" s="1"/>
  <c r="E197" i="6" s="1"/>
  <c r="E196" i="6" s="1"/>
  <c r="E195" i="6" s="1"/>
  <c r="G202" i="6"/>
  <c r="H202" i="6" s="1"/>
  <c r="F320" i="6"/>
  <c r="F319" i="6" s="1"/>
  <c r="E320" i="6"/>
  <c r="E319" i="6" s="1"/>
  <c r="G199" i="6" l="1"/>
  <c r="G320" i="6"/>
  <c r="H320" i="6" s="1"/>
  <c r="F179" i="6"/>
  <c r="E179" i="6"/>
  <c r="G198" i="6" l="1"/>
  <c r="H199" i="6"/>
  <c r="G319" i="6"/>
  <c r="H319" i="6" s="1"/>
  <c r="G197" i="6" l="1"/>
  <c r="H198" i="6"/>
  <c r="J30" i="2"/>
  <c r="G30" i="2"/>
  <c r="H30" i="2"/>
  <c r="F30" i="2"/>
  <c r="G40" i="2"/>
  <c r="G39" i="2" s="1"/>
  <c r="G36" i="2"/>
  <c r="G35" i="2" s="1"/>
  <c r="G33" i="2"/>
  <c r="G27" i="2"/>
  <c r="G26" i="2" s="1"/>
  <c r="G23" i="2"/>
  <c r="G22" i="2" s="1"/>
  <c r="G17" i="2"/>
  <c r="G14" i="2"/>
  <c r="G12" i="2"/>
  <c r="F538" i="6"/>
  <c r="F536" i="6"/>
  <c r="F534" i="6"/>
  <c r="F531" i="6"/>
  <c r="F529" i="6"/>
  <c r="F527" i="6"/>
  <c r="F495" i="6"/>
  <c r="F493" i="6"/>
  <c r="F490" i="6"/>
  <c r="F487" i="6"/>
  <c r="F484" i="6"/>
  <c r="F478" i="6"/>
  <c r="F476" i="6"/>
  <c r="F471" i="6"/>
  <c r="F469" i="6"/>
  <c r="F434" i="6"/>
  <c r="F428" i="6"/>
  <c r="F419" i="6"/>
  <c r="F413" i="6"/>
  <c r="F406" i="6"/>
  <c r="F403" i="6"/>
  <c r="F400" i="6"/>
  <c r="F394" i="6"/>
  <c r="F389" i="6"/>
  <c r="F382" i="6"/>
  <c r="F376" i="6"/>
  <c r="F372" i="6"/>
  <c r="F359" i="6"/>
  <c r="F358" i="6" s="1"/>
  <c r="F355" i="6"/>
  <c r="F353" i="6"/>
  <c r="F349" i="6"/>
  <c r="F347" i="6"/>
  <c r="F344" i="6"/>
  <c r="F333" i="6"/>
  <c r="F328" i="6" s="1"/>
  <c r="F327" i="6" s="1"/>
  <c r="F326" i="6" s="1"/>
  <c r="F324" i="6"/>
  <c r="F323" i="6" s="1"/>
  <c r="F312" i="6"/>
  <c r="F304" i="6"/>
  <c r="F297" i="6"/>
  <c r="F293" i="6"/>
  <c r="F283" i="6"/>
  <c r="F274" i="6"/>
  <c r="F267" i="6"/>
  <c r="F263" i="6"/>
  <c r="F258" i="6"/>
  <c r="F257" i="6" s="1"/>
  <c r="F251" i="6"/>
  <c r="F250" i="6" s="1"/>
  <c r="F243" i="6"/>
  <c r="F234" i="6"/>
  <c r="F227" i="6"/>
  <c r="F223" i="6"/>
  <c r="F216" i="6"/>
  <c r="F215" i="6" s="1"/>
  <c r="F209" i="6"/>
  <c r="F208" i="6" s="1"/>
  <c r="F207" i="6" s="1"/>
  <c r="F205" i="6" s="1"/>
  <c r="F187" i="6"/>
  <c r="F186" i="6" s="1"/>
  <c r="F185" i="6" s="1"/>
  <c r="F183" i="6" s="1"/>
  <c r="F184" i="6" s="1"/>
  <c r="F178" i="6"/>
  <c r="F177" i="6" s="1"/>
  <c r="F175" i="6" s="1"/>
  <c r="F176" i="6" s="1"/>
  <c r="F172" i="6"/>
  <c r="F171" i="6" s="1"/>
  <c r="F170" i="6" s="1"/>
  <c r="F142" i="6"/>
  <c r="F141" i="6" s="1"/>
  <c r="F139" i="6"/>
  <c r="F137" i="6"/>
  <c r="F135" i="6"/>
  <c r="F128" i="6"/>
  <c r="F127" i="6" s="1"/>
  <c r="F125" i="6"/>
  <c r="F123" i="6"/>
  <c r="F121" i="6"/>
  <c r="F114" i="6"/>
  <c r="F113" i="6" s="1"/>
  <c r="F111" i="6"/>
  <c r="F109" i="6"/>
  <c r="F107" i="6"/>
  <c r="F101" i="6"/>
  <c r="F100" i="6" s="1"/>
  <c r="F99" i="6" s="1"/>
  <c r="F97" i="6" s="1"/>
  <c r="F98" i="6" s="1"/>
  <c r="F89" i="6"/>
  <c r="F88" i="6" s="1"/>
  <c r="F76" i="6"/>
  <c r="F75" i="6" s="1"/>
  <c r="F74" i="6" s="1"/>
  <c r="F72" i="6" s="1"/>
  <c r="F70" i="6"/>
  <c r="F68" i="6"/>
  <c r="F64" i="6"/>
  <c r="F60" i="6"/>
  <c r="F46" i="6"/>
  <c r="F44" i="6"/>
  <c r="G44" i="6"/>
  <c r="H44" i="6" s="1"/>
  <c r="F38" i="6"/>
  <c r="F37" i="6" s="1"/>
  <c r="F31" i="6"/>
  <c r="F22" i="6"/>
  <c r="F16" i="6"/>
  <c r="F11" i="6"/>
  <c r="E216" i="6"/>
  <c r="E215" i="6" s="1"/>
  <c r="I30" i="2" l="1"/>
  <c r="F168" i="6"/>
  <c r="F169" i="6" s="1"/>
  <c r="G11" i="2"/>
  <c r="G196" i="6"/>
  <c r="H197" i="6"/>
  <c r="F73" i="6"/>
  <c r="F388" i="6"/>
  <c r="F387" i="6" s="1"/>
  <c r="F386" i="6" s="1"/>
  <c r="F468" i="6"/>
  <c r="F467" i="6" s="1"/>
  <c r="F466" i="6" s="1"/>
  <c r="F10" i="6"/>
  <c r="F9" i="6" s="1"/>
  <c r="F7" i="6" s="1"/>
  <c r="F8" i="6" s="1"/>
  <c r="F427" i="6"/>
  <c r="F426" i="6" s="1"/>
  <c r="F425" i="6" s="1"/>
  <c r="F292" i="6"/>
  <c r="F291" i="6" s="1"/>
  <c r="F290" i="6" s="1"/>
  <c r="F343" i="6"/>
  <c r="F483" i="6"/>
  <c r="F482" i="6" s="1"/>
  <c r="F481" i="6" s="1"/>
  <c r="F480" i="6" s="1"/>
  <c r="F533" i="6"/>
  <c r="F106" i="6"/>
  <c r="F105" i="6" s="1"/>
  <c r="F103" i="6" s="1"/>
  <c r="F104" i="6" s="1"/>
  <c r="F120" i="6"/>
  <c r="F119" i="6" s="1"/>
  <c r="F117" i="6" s="1"/>
  <c r="F118" i="6" s="1"/>
  <c r="F43" i="6"/>
  <c r="F42" i="6" s="1"/>
  <c r="F40" i="6" s="1"/>
  <c r="F41" i="6" s="1"/>
  <c r="F59" i="6"/>
  <c r="F58" i="6" s="1"/>
  <c r="F56" i="6" s="1"/>
  <c r="F134" i="6"/>
  <c r="F133" i="6" s="1"/>
  <c r="F131" i="6" s="1"/>
  <c r="F132" i="6" s="1"/>
  <c r="F222" i="6"/>
  <c r="F214" i="6" s="1"/>
  <c r="F213" i="6" s="1"/>
  <c r="F206" i="6"/>
  <c r="F204" i="6"/>
  <c r="F352" i="6"/>
  <c r="F371" i="6"/>
  <c r="F370" i="6" s="1"/>
  <c r="F399" i="6"/>
  <c r="F398" i="6" s="1"/>
  <c r="F397" i="6" s="1"/>
  <c r="F262" i="6"/>
  <c r="F261" i="6" s="1"/>
  <c r="F260" i="6" s="1"/>
  <c r="F412" i="6"/>
  <c r="F411" i="6" s="1"/>
  <c r="F410" i="6" s="1"/>
  <c r="F475" i="6"/>
  <c r="F474" i="6" s="1"/>
  <c r="F526" i="6"/>
  <c r="G29" i="2"/>
  <c r="F174" i="6"/>
  <c r="F87" i="6"/>
  <c r="F85" i="6" s="1"/>
  <c r="F86" i="6" s="1"/>
  <c r="C18" i="4"/>
  <c r="D18" i="4"/>
  <c r="E18" i="4" s="1"/>
  <c r="C16" i="4"/>
  <c r="C14" i="4"/>
  <c r="C12" i="4"/>
  <c r="D12" i="4"/>
  <c r="E12" i="4" s="1"/>
  <c r="G119" i="2"/>
  <c r="G118" i="2" s="1"/>
  <c r="G115" i="2"/>
  <c r="G108" i="2"/>
  <c r="G105" i="2"/>
  <c r="G104" i="2" s="1"/>
  <c r="G101" i="2"/>
  <c r="G100" i="2" s="1"/>
  <c r="G93" i="2"/>
  <c r="G73" i="2"/>
  <c r="G66" i="2"/>
  <c r="G61" i="2"/>
  <c r="G55" i="2"/>
  <c r="G51" i="2" s="1"/>
  <c r="G107" i="2" l="1"/>
  <c r="G60" i="2"/>
  <c r="G195" i="6"/>
  <c r="H195" i="6" s="1"/>
  <c r="H196" i="6"/>
  <c r="F55" i="6"/>
  <c r="G10" i="2"/>
  <c r="G43" i="2" s="1"/>
  <c r="F342" i="6"/>
  <c r="F341" i="6" s="1"/>
  <c r="F409" i="6"/>
  <c r="F473" i="6"/>
  <c r="F465" i="6"/>
  <c r="F525" i="6"/>
  <c r="F523" i="6" s="1"/>
  <c r="F524" i="6" s="1"/>
  <c r="F212" i="6"/>
  <c r="F369" i="6"/>
  <c r="F368" i="6"/>
  <c r="F363" i="6" s="1"/>
  <c r="F385" i="6"/>
  <c r="F6" i="6"/>
  <c r="C11" i="4"/>
  <c r="C10" i="4" s="1"/>
  <c r="G50" i="2"/>
  <c r="F57" i="6"/>
  <c r="F361" i="6" l="1"/>
  <c r="F362" i="6"/>
  <c r="F340" i="6"/>
  <c r="G125" i="2"/>
  <c r="E538" i="6"/>
  <c r="E536" i="6"/>
  <c r="E534" i="6"/>
  <c r="E531" i="6"/>
  <c r="E529" i="6"/>
  <c r="E527" i="6"/>
  <c r="E495" i="6"/>
  <c r="E493" i="6"/>
  <c r="E490" i="6"/>
  <c r="E484" i="6"/>
  <c r="E478" i="6"/>
  <c r="E476" i="6"/>
  <c r="E471" i="6"/>
  <c r="E469" i="6"/>
  <c r="E434" i="6"/>
  <c r="E428" i="6"/>
  <c r="E419" i="6"/>
  <c r="E413" i="6"/>
  <c r="E406" i="6"/>
  <c r="E403" i="6"/>
  <c r="E400" i="6"/>
  <c r="E394" i="6"/>
  <c r="E388" i="6" s="1"/>
  <c r="G392" i="6"/>
  <c r="H392" i="6" s="1"/>
  <c r="E382" i="6"/>
  <c r="E376" i="6"/>
  <c r="E372" i="6"/>
  <c r="E359" i="6"/>
  <c r="E358" i="6" s="1"/>
  <c r="E355" i="6"/>
  <c r="E353" i="6"/>
  <c r="E349" i="6"/>
  <c r="E347" i="6"/>
  <c r="E344" i="6"/>
  <c r="E333" i="6"/>
  <c r="E328" i="6" s="1"/>
  <c r="E327" i="6" s="1"/>
  <c r="E326" i="6" s="1"/>
  <c r="E324" i="6"/>
  <c r="E323" i="6" s="1"/>
  <c r="E312" i="6"/>
  <c r="E304" i="6"/>
  <c r="E297" i="6"/>
  <c r="E293" i="6"/>
  <c r="E283" i="6"/>
  <c r="E274" i="6"/>
  <c r="E267" i="6"/>
  <c r="E263" i="6"/>
  <c r="E258" i="6"/>
  <c r="E257" i="6" s="1"/>
  <c r="E251" i="6"/>
  <c r="E250" i="6" s="1"/>
  <c r="E243" i="6"/>
  <c r="E234" i="6"/>
  <c r="E227" i="6"/>
  <c r="E223" i="6"/>
  <c r="E209" i="6"/>
  <c r="E208" i="6" s="1"/>
  <c r="E207" i="6" s="1"/>
  <c r="E205" i="6" s="1"/>
  <c r="E187" i="6"/>
  <c r="E186" i="6" s="1"/>
  <c r="E185" i="6" s="1"/>
  <c r="E183" i="6" s="1"/>
  <c r="E184" i="6" s="1"/>
  <c r="G179" i="6"/>
  <c r="H179" i="6" s="1"/>
  <c r="E178" i="6"/>
  <c r="E177" i="6" s="1"/>
  <c r="E175" i="6" s="1"/>
  <c r="E172" i="6"/>
  <c r="E171" i="6" s="1"/>
  <c r="E142" i="6"/>
  <c r="E141" i="6" s="1"/>
  <c r="E139" i="6"/>
  <c r="E137" i="6"/>
  <c r="E135" i="6"/>
  <c r="E128" i="6"/>
  <c r="E127" i="6" s="1"/>
  <c r="E125" i="6"/>
  <c r="E123" i="6"/>
  <c r="E121" i="6"/>
  <c r="E114" i="6"/>
  <c r="E113" i="6" s="1"/>
  <c r="E111" i="6"/>
  <c r="E109" i="6"/>
  <c r="E107" i="6"/>
  <c r="E101" i="6"/>
  <c r="E100" i="6" s="1"/>
  <c r="E99" i="6" s="1"/>
  <c r="E97" i="6" s="1"/>
  <c r="E98" i="6" s="1"/>
  <c r="E89" i="6"/>
  <c r="E88" i="6" s="1"/>
  <c r="E87" i="6" s="1"/>
  <c r="E85" i="6" s="1"/>
  <c r="E86" i="6" s="1"/>
  <c r="E76" i="6"/>
  <c r="E75" i="6" s="1"/>
  <c r="E74" i="6" s="1"/>
  <c r="E72" i="6" s="1"/>
  <c r="E73" i="6" s="1"/>
  <c r="E70" i="6"/>
  <c r="E68" i="6"/>
  <c r="E64" i="6"/>
  <c r="E60" i="6"/>
  <c r="E46" i="6"/>
  <c r="E44" i="6"/>
  <c r="E38" i="6"/>
  <c r="E37" i="6" s="1"/>
  <c r="E31" i="6"/>
  <c r="E22" i="6"/>
  <c r="E16" i="6"/>
  <c r="E11" i="6"/>
  <c r="B18" i="4"/>
  <c r="B16" i="4"/>
  <c r="B14" i="4"/>
  <c r="F119" i="2"/>
  <c r="F118" i="2" s="1"/>
  <c r="F115" i="2"/>
  <c r="H109" i="2"/>
  <c r="I109" i="2" s="1"/>
  <c r="F105" i="2"/>
  <c r="F104" i="2" s="1"/>
  <c r="F101" i="2"/>
  <c r="F100" i="2" s="1"/>
  <c r="H94" i="2"/>
  <c r="I94" i="2" s="1"/>
  <c r="F93" i="2"/>
  <c r="H85" i="2"/>
  <c r="I85" i="2" s="1"/>
  <c r="F73" i="2"/>
  <c r="F66" i="2"/>
  <c r="F61" i="2"/>
  <c r="H57" i="2"/>
  <c r="I57" i="2" s="1"/>
  <c r="F55" i="2"/>
  <c r="F51" i="2" s="1"/>
  <c r="H40" i="2"/>
  <c r="F40" i="2"/>
  <c r="H36" i="2"/>
  <c r="F36" i="2"/>
  <c r="F35" i="2" s="1"/>
  <c r="H33" i="2"/>
  <c r="F33" i="2"/>
  <c r="H27" i="2"/>
  <c r="H26" i="2" s="1"/>
  <c r="F27" i="2"/>
  <c r="F26" i="2" s="1"/>
  <c r="F23" i="2"/>
  <c r="F22" i="2" s="1"/>
  <c r="H17" i="2"/>
  <c r="F17" i="2"/>
  <c r="H14" i="2"/>
  <c r="H12" i="2"/>
  <c r="F12" i="2"/>
  <c r="H35" i="2" l="1"/>
  <c r="I36" i="2"/>
  <c r="H11" i="2"/>
  <c r="F60" i="2"/>
  <c r="F50" i="2" s="1"/>
  <c r="E483" i="6"/>
  <c r="E482" i="6" s="1"/>
  <c r="E481" i="6" s="1"/>
  <c r="E475" i="6"/>
  <c r="E474" i="6" s="1"/>
  <c r="E473" i="6" s="1"/>
  <c r="E371" i="6"/>
  <c r="E370" i="6" s="1"/>
  <c r="E468" i="6"/>
  <c r="E467" i="6" s="1"/>
  <c r="E466" i="6" s="1"/>
  <c r="E412" i="6"/>
  <c r="E411" i="6" s="1"/>
  <c r="E410" i="6" s="1"/>
  <c r="E387" i="6"/>
  <c r="E386" i="6" s="1"/>
  <c r="E106" i="6"/>
  <c r="E105" i="6" s="1"/>
  <c r="E103" i="6" s="1"/>
  <c r="E104" i="6" s="1"/>
  <c r="E120" i="6"/>
  <c r="E119" i="6" s="1"/>
  <c r="E117" i="6" s="1"/>
  <c r="E118" i="6" s="1"/>
  <c r="E134" i="6"/>
  <c r="E133" i="6" s="1"/>
  <c r="E131" i="6" s="1"/>
  <c r="E132" i="6" s="1"/>
  <c r="E533" i="6"/>
  <c r="E222" i="6"/>
  <c r="E214" i="6" s="1"/>
  <c r="E10" i="6"/>
  <c r="E9" i="6" s="1"/>
  <c r="E7" i="6" s="1"/>
  <c r="E8" i="6" s="1"/>
  <c r="E59" i="6"/>
  <c r="E58" i="6" s="1"/>
  <c r="E56" i="6" s="1"/>
  <c r="E399" i="6"/>
  <c r="E398" i="6" s="1"/>
  <c r="E397" i="6" s="1"/>
  <c r="G353" i="6"/>
  <c r="H353" i="6" s="1"/>
  <c r="G376" i="6"/>
  <c r="H376" i="6" s="1"/>
  <c r="G394" i="6"/>
  <c r="H394" i="6" s="1"/>
  <c r="G419" i="6"/>
  <c r="H419" i="6" s="1"/>
  <c r="G101" i="6"/>
  <c r="H101" i="6" s="1"/>
  <c r="G121" i="6"/>
  <c r="H121" i="6" s="1"/>
  <c r="G135" i="6"/>
  <c r="H135" i="6" s="1"/>
  <c r="E204" i="6"/>
  <c r="E206" i="6"/>
  <c r="G349" i="6"/>
  <c r="H349" i="6" s="1"/>
  <c r="E526" i="6"/>
  <c r="G531" i="6"/>
  <c r="H531" i="6" s="1"/>
  <c r="G538" i="6"/>
  <c r="H538" i="6" s="1"/>
  <c r="G38" i="6"/>
  <c r="H38" i="6" s="1"/>
  <c r="G64" i="6"/>
  <c r="H64" i="6" s="1"/>
  <c r="G209" i="6"/>
  <c r="H209" i="6" s="1"/>
  <c r="G274" i="6"/>
  <c r="H274" i="6" s="1"/>
  <c r="G293" i="6"/>
  <c r="H293" i="6" s="1"/>
  <c r="G304" i="6"/>
  <c r="H304" i="6" s="1"/>
  <c r="G312" i="6"/>
  <c r="H312" i="6" s="1"/>
  <c r="E343" i="6"/>
  <c r="G347" i="6"/>
  <c r="H347" i="6" s="1"/>
  <c r="G355" i="6"/>
  <c r="H355" i="6" s="1"/>
  <c r="G359" i="6"/>
  <c r="H359" i="6" s="1"/>
  <c r="G400" i="6"/>
  <c r="H400" i="6" s="1"/>
  <c r="G406" i="6"/>
  <c r="H406" i="6" s="1"/>
  <c r="E427" i="6"/>
  <c r="E426" i="6" s="1"/>
  <c r="E425" i="6" s="1"/>
  <c r="G434" i="6"/>
  <c r="H434" i="6" s="1"/>
  <c r="G471" i="6"/>
  <c r="H471" i="6" s="1"/>
  <c r="G476" i="6"/>
  <c r="H476" i="6" s="1"/>
  <c r="G478" i="6"/>
  <c r="H478" i="6" s="1"/>
  <c r="G484" i="6"/>
  <c r="H484" i="6" s="1"/>
  <c r="G527" i="6"/>
  <c r="H527" i="6" s="1"/>
  <c r="G68" i="6"/>
  <c r="H68" i="6" s="1"/>
  <c r="G111" i="6"/>
  <c r="H111" i="6" s="1"/>
  <c r="G123" i="6"/>
  <c r="H123" i="6" s="1"/>
  <c r="G125" i="6"/>
  <c r="H125" i="6" s="1"/>
  <c r="G223" i="6"/>
  <c r="H223" i="6" s="1"/>
  <c r="G234" i="6"/>
  <c r="H234" i="6" s="1"/>
  <c r="G258" i="6"/>
  <c r="H258" i="6" s="1"/>
  <c r="G263" i="6"/>
  <c r="H263" i="6" s="1"/>
  <c r="G283" i="6"/>
  <c r="H283" i="6" s="1"/>
  <c r="G11" i="6"/>
  <c r="H11" i="6" s="1"/>
  <c r="G22" i="6"/>
  <c r="H22" i="6" s="1"/>
  <c r="G31" i="6"/>
  <c r="H31" i="6" s="1"/>
  <c r="E43" i="6"/>
  <c r="E42" i="6" s="1"/>
  <c r="E40" i="6" s="1"/>
  <c r="E41" i="6" s="1"/>
  <c r="G46" i="6"/>
  <c r="H46" i="6" s="1"/>
  <c r="G60" i="6"/>
  <c r="H60" i="6" s="1"/>
  <c r="G107" i="6"/>
  <c r="H107" i="6" s="1"/>
  <c r="G137" i="6"/>
  <c r="H137" i="6" s="1"/>
  <c r="G139" i="6"/>
  <c r="H139" i="6" s="1"/>
  <c r="G142" i="6"/>
  <c r="H142" i="6" s="1"/>
  <c r="G172" i="6"/>
  <c r="H172" i="6" s="1"/>
  <c r="G251" i="6"/>
  <c r="H251" i="6" s="1"/>
  <c r="G267" i="6"/>
  <c r="H267" i="6" s="1"/>
  <c r="E292" i="6"/>
  <c r="G297" i="6"/>
  <c r="H297" i="6" s="1"/>
  <c r="G382" i="6"/>
  <c r="H382" i="6" s="1"/>
  <c r="G469" i="6"/>
  <c r="H469" i="6" s="1"/>
  <c r="G529" i="6"/>
  <c r="H529" i="6" s="1"/>
  <c r="G534" i="6"/>
  <c r="G536" i="6"/>
  <c r="H536" i="6" s="1"/>
  <c r="G16" i="6"/>
  <c r="H16" i="6" s="1"/>
  <c r="G70" i="6"/>
  <c r="H70" i="6" s="1"/>
  <c r="G76" i="6"/>
  <c r="H76" i="6" s="1"/>
  <c r="G89" i="6"/>
  <c r="H89" i="6" s="1"/>
  <c r="G114" i="6"/>
  <c r="H114" i="6" s="1"/>
  <c r="G128" i="6"/>
  <c r="H128" i="6" s="1"/>
  <c r="E174" i="6"/>
  <c r="E176" i="6"/>
  <c r="G187" i="6"/>
  <c r="H187" i="6" s="1"/>
  <c r="G227" i="6"/>
  <c r="H227" i="6" s="1"/>
  <c r="G243" i="6"/>
  <c r="H243" i="6" s="1"/>
  <c r="E262" i="6"/>
  <c r="E261" i="6" s="1"/>
  <c r="E260" i="6" s="1"/>
  <c r="G324" i="6"/>
  <c r="H324" i="6" s="1"/>
  <c r="G344" i="6"/>
  <c r="H344" i="6" s="1"/>
  <c r="G372" i="6"/>
  <c r="H372" i="6" s="1"/>
  <c r="G389" i="6"/>
  <c r="G403" i="6"/>
  <c r="H403" i="6" s="1"/>
  <c r="G413" i="6"/>
  <c r="H413" i="6" s="1"/>
  <c r="G428" i="6"/>
  <c r="H428" i="6" s="1"/>
  <c r="H490" i="6"/>
  <c r="G493" i="6"/>
  <c r="H493" i="6" s="1"/>
  <c r="G495" i="6"/>
  <c r="H495" i="6" s="1"/>
  <c r="D14" i="4"/>
  <c r="E14" i="4" s="1"/>
  <c r="D16" i="4"/>
  <c r="E16" i="4" s="1"/>
  <c r="F14" i="2"/>
  <c r="F11" i="2" s="1"/>
  <c r="H23" i="2"/>
  <c r="H22" i="2" s="1"/>
  <c r="J40" i="2"/>
  <c r="I40" i="2" s="1"/>
  <c r="H101" i="2"/>
  <c r="I101" i="2" s="1"/>
  <c r="H105" i="2"/>
  <c r="I105" i="2" s="1"/>
  <c r="F29" i="2"/>
  <c r="H61" i="2"/>
  <c r="I61" i="2" s="1"/>
  <c r="H66" i="2"/>
  <c r="I66" i="2" s="1"/>
  <c r="F108" i="2"/>
  <c r="F107" i="2" s="1"/>
  <c r="H119" i="2"/>
  <c r="I119" i="2" s="1"/>
  <c r="J27" i="2"/>
  <c r="H39" i="2"/>
  <c r="J14" i="2"/>
  <c r="I14" i="2" s="1"/>
  <c r="F39" i="2"/>
  <c r="H55" i="2"/>
  <c r="I55" i="2" s="1"/>
  <c r="H73" i="2"/>
  <c r="H115" i="2"/>
  <c r="I115" i="2" s="1"/>
  <c r="E170" i="6"/>
  <c r="E168" i="6" s="1"/>
  <c r="J12" i="2"/>
  <c r="I12" i="2" s="1"/>
  <c r="H29" i="2"/>
  <c r="B12" i="4"/>
  <c r="B11" i="4" s="1"/>
  <c r="B10" i="4" s="1"/>
  <c r="H333" i="6" l="1"/>
  <c r="G328" i="6"/>
  <c r="H216" i="6"/>
  <c r="H60" i="2"/>
  <c r="I73" i="2"/>
  <c r="J26" i="2"/>
  <c r="I26" i="2" s="1"/>
  <c r="I27" i="2"/>
  <c r="H534" i="6"/>
  <c r="G533" i="6"/>
  <c r="H533" i="6" s="1"/>
  <c r="G388" i="6"/>
  <c r="H388" i="6" s="1"/>
  <c r="H389" i="6"/>
  <c r="E55" i="6"/>
  <c r="E480" i="6"/>
  <c r="E465" i="6"/>
  <c r="E385" i="6"/>
  <c r="E57" i="6"/>
  <c r="E525" i="6"/>
  <c r="E523" i="6" s="1"/>
  <c r="E524" i="6" s="1"/>
  <c r="E291" i="6"/>
  <c r="E290" i="6" s="1"/>
  <c r="F10" i="2"/>
  <c r="F43" i="2" s="1"/>
  <c r="G412" i="6"/>
  <c r="G186" i="6"/>
  <c r="H186" i="6" s="1"/>
  <c r="G113" i="6"/>
  <c r="H113" i="6" s="1"/>
  <c r="G371" i="6"/>
  <c r="H371" i="6" s="1"/>
  <c r="G141" i="6"/>
  <c r="H141" i="6" s="1"/>
  <c r="G43" i="6"/>
  <c r="H43" i="6" s="1"/>
  <c r="G262" i="6"/>
  <c r="H262" i="6" s="1"/>
  <c r="H215" i="6"/>
  <c r="G427" i="6"/>
  <c r="H427" i="6" s="1"/>
  <c r="G399" i="6"/>
  <c r="H399" i="6" s="1"/>
  <c r="G352" i="6"/>
  <c r="H352" i="6" s="1"/>
  <c r="G323" i="6"/>
  <c r="H323" i="6" s="1"/>
  <c r="G171" i="6"/>
  <c r="H171" i="6" s="1"/>
  <c r="G134" i="6"/>
  <c r="H134" i="6" s="1"/>
  <c r="H328" i="6"/>
  <c r="G178" i="6"/>
  <c r="H178" i="6" s="1"/>
  <c r="G483" i="6"/>
  <c r="H483" i="6" s="1"/>
  <c r="G343" i="6"/>
  <c r="H343" i="6" s="1"/>
  <c r="G127" i="6"/>
  <c r="H127" i="6" s="1"/>
  <c r="G75" i="6"/>
  <c r="H75" i="6" s="1"/>
  <c r="G468" i="6"/>
  <c r="H468" i="6" s="1"/>
  <c r="G106" i="6"/>
  <c r="H106" i="6" s="1"/>
  <c r="G222" i="6"/>
  <c r="H222" i="6" s="1"/>
  <c r="E6" i="6"/>
  <c r="G475" i="6"/>
  <c r="H475" i="6" s="1"/>
  <c r="E368" i="6"/>
  <c r="E363" i="6" s="1"/>
  <c r="E369" i="6"/>
  <c r="G100" i="6"/>
  <c r="H100" i="6" s="1"/>
  <c r="G257" i="6"/>
  <c r="G526" i="6"/>
  <c r="H526" i="6" s="1"/>
  <c r="G292" i="6"/>
  <c r="H292" i="6" s="1"/>
  <c r="G120" i="6"/>
  <c r="H120" i="6" s="1"/>
  <c r="E213" i="6"/>
  <c r="G88" i="6"/>
  <c r="H88" i="6" s="1"/>
  <c r="G250" i="6"/>
  <c r="H250" i="6" s="1"/>
  <c r="G59" i="6"/>
  <c r="H59" i="6" s="1"/>
  <c r="G10" i="6"/>
  <c r="H10" i="6" s="1"/>
  <c r="G358" i="6"/>
  <c r="H358" i="6" s="1"/>
  <c r="G208" i="6"/>
  <c r="H208" i="6" s="1"/>
  <c r="G37" i="6"/>
  <c r="H37" i="6" s="1"/>
  <c r="E409" i="6"/>
  <c r="D11" i="4"/>
  <c r="E11" i="4" s="1"/>
  <c r="H10" i="2"/>
  <c r="H108" i="2"/>
  <c r="I108" i="2" s="1"/>
  <c r="H93" i="2"/>
  <c r="I93" i="2" s="1"/>
  <c r="H51" i="2"/>
  <c r="J33" i="2"/>
  <c r="I33" i="2" s="1"/>
  <c r="J17" i="2"/>
  <c r="H100" i="2"/>
  <c r="I100" i="2" s="1"/>
  <c r="J35" i="2"/>
  <c r="I35" i="2" s="1"/>
  <c r="J23" i="2"/>
  <c r="H118" i="2"/>
  <c r="I118" i="2" s="1"/>
  <c r="H104" i="2"/>
  <c r="I104" i="2" s="1"/>
  <c r="J39" i="2"/>
  <c r="I39" i="2" s="1"/>
  <c r="E169" i="6"/>
  <c r="I51" i="2" l="1"/>
  <c r="H50" i="2"/>
  <c r="I50" i="2" s="1"/>
  <c r="H412" i="6"/>
  <c r="G411" i="6"/>
  <c r="J22" i="2"/>
  <c r="I22" i="2" s="1"/>
  <c r="I23" i="2"/>
  <c r="J11" i="2"/>
  <c r="I11" i="2" s="1"/>
  <c r="I17" i="2"/>
  <c r="H257" i="6"/>
  <c r="G214" i="6"/>
  <c r="H214" i="6" s="1"/>
  <c r="E361" i="6"/>
  <c r="E362" i="6"/>
  <c r="E212" i="6"/>
  <c r="H107" i="2"/>
  <c r="I107" i="2" s="1"/>
  <c r="G291" i="6"/>
  <c r="H291" i="6" s="1"/>
  <c r="F125" i="2"/>
  <c r="G207" i="6"/>
  <c r="H207" i="6" s="1"/>
  <c r="G387" i="6"/>
  <c r="H387" i="6" s="1"/>
  <c r="G342" i="6"/>
  <c r="H342" i="6" s="1"/>
  <c r="G133" i="6"/>
  <c r="H133" i="6" s="1"/>
  <c r="G370" i="6"/>
  <c r="H370" i="6" s="1"/>
  <c r="G9" i="6"/>
  <c r="H9" i="6" s="1"/>
  <c r="G467" i="6"/>
  <c r="H467" i="6" s="1"/>
  <c r="G74" i="6"/>
  <c r="H74" i="6" s="1"/>
  <c r="G426" i="6"/>
  <c r="H426" i="6" s="1"/>
  <c r="G261" i="6"/>
  <c r="H261" i="6" s="1"/>
  <c r="G58" i="6"/>
  <c r="H58" i="6" s="1"/>
  <c r="G87" i="6"/>
  <c r="H87" i="6" s="1"/>
  <c r="G525" i="6"/>
  <c r="H525" i="6" s="1"/>
  <c r="G99" i="6"/>
  <c r="H99" i="6" s="1"/>
  <c r="G105" i="6"/>
  <c r="H105" i="6" s="1"/>
  <c r="G177" i="6"/>
  <c r="H177" i="6" s="1"/>
  <c r="G398" i="6"/>
  <c r="H398" i="6" s="1"/>
  <c r="G42" i="6"/>
  <c r="H42" i="6" s="1"/>
  <c r="G119" i="6"/>
  <c r="H119" i="6" s="1"/>
  <c r="G474" i="6"/>
  <c r="H474" i="6" s="1"/>
  <c r="G482" i="6"/>
  <c r="G327" i="6"/>
  <c r="H327" i="6" s="1"/>
  <c r="G170" i="6"/>
  <c r="G185" i="6"/>
  <c r="H185" i="6" s="1"/>
  <c r="D10" i="4"/>
  <c r="E10" i="4" s="1"/>
  <c r="H43" i="2"/>
  <c r="J29" i="2"/>
  <c r="I29" i="2" s="1"/>
  <c r="G409" i="6" l="1"/>
  <c r="H409" i="6" s="1"/>
  <c r="H411" i="6"/>
  <c r="H170" i="6"/>
  <c r="G168" i="6"/>
  <c r="H168" i="6" s="1"/>
  <c r="G481" i="6"/>
  <c r="G480" i="6" s="1"/>
  <c r="H482" i="6"/>
  <c r="J10" i="2"/>
  <c r="G473" i="6"/>
  <c r="H473" i="6" s="1"/>
  <c r="G175" i="6"/>
  <c r="G97" i="6"/>
  <c r="H97" i="6" s="1"/>
  <c r="G290" i="6"/>
  <c r="H290" i="6" s="1"/>
  <c r="G397" i="6"/>
  <c r="H397" i="6" s="1"/>
  <c r="G523" i="6"/>
  <c r="G56" i="6"/>
  <c r="H56" i="6" s="1"/>
  <c r="G425" i="6"/>
  <c r="H425" i="6" s="1"/>
  <c r="G7" i="6"/>
  <c r="H7" i="6" s="1"/>
  <c r="G326" i="6"/>
  <c r="H326" i="6" s="1"/>
  <c r="G117" i="6"/>
  <c r="H117" i="6" s="1"/>
  <c r="G40" i="6"/>
  <c r="H40" i="6" s="1"/>
  <c r="G260" i="6"/>
  <c r="H260" i="6" s="1"/>
  <c r="G72" i="6"/>
  <c r="G212" i="6"/>
  <c r="G213" i="6"/>
  <c r="H213" i="6" s="1"/>
  <c r="G386" i="6"/>
  <c r="H386" i="6" s="1"/>
  <c r="G385" i="6"/>
  <c r="H385" i="6" s="1"/>
  <c r="G183" i="6"/>
  <c r="H183" i="6" s="1"/>
  <c r="G85" i="6"/>
  <c r="H85" i="6" s="1"/>
  <c r="G368" i="6"/>
  <c r="G369" i="6"/>
  <c r="H369" i="6" s="1"/>
  <c r="G340" i="6"/>
  <c r="H340" i="6" s="1"/>
  <c r="G341" i="6"/>
  <c r="H341" i="6" s="1"/>
  <c r="G410" i="6"/>
  <c r="H410" i="6" s="1"/>
  <c r="G103" i="6"/>
  <c r="H103" i="6" s="1"/>
  <c r="G466" i="6"/>
  <c r="H466" i="6" s="1"/>
  <c r="G465" i="6"/>
  <c r="H465" i="6" s="1"/>
  <c r="G131" i="6"/>
  <c r="H131" i="6" s="1"/>
  <c r="G205" i="6"/>
  <c r="H205" i="6" s="1"/>
  <c r="H125" i="2"/>
  <c r="G55" i="6" l="1"/>
  <c r="J43" i="2"/>
  <c r="I43" i="2" s="1"/>
  <c r="I10" i="2"/>
  <c r="H72" i="6"/>
  <c r="H175" i="6"/>
  <c r="G174" i="6"/>
  <c r="H174" i="6" s="1"/>
  <c r="H212" i="6"/>
  <c r="H368" i="6"/>
  <c r="H480" i="6"/>
  <c r="H481" i="6"/>
  <c r="G206" i="6"/>
  <c r="H206" i="6" s="1"/>
  <c r="G204" i="6"/>
  <c r="H204" i="6" s="1"/>
  <c r="G86" i="6"/>
  <c r="H86" i="6" s="1"/>
  <c r="G6" i="6"/>
  <c r="H6" i="6" s="1"/>
  <c r="G8" i="6"/>
  <c r="H8" i="6" s="1"/>
  <c r="G176" i="6"/>
  <c r="H176" i="6" s="1"/>
  <c r="G169" i="6"/>
  <c r="H169" i="6" s="1"/>
  <c r="G73" i="6"/>
  <c r="H73" i="6" s="1"/>
  <c r="G524" i="6"/>
  <c r="G98" i="6"/>
  <c r="H98" i="6" s="1"/>
  <c r="G184" i="6"/>
  <c r="H184" i="6" s="1"/>
  <c r="G57" i="6"/>
  <c r="H57" i="6" s="1"/>
  <c r="G104" i="6"/>
  <c r="H104" i="6" s="1"/>
  <c r="G118" i="6"/>
  <c r="H118" i="6" s="1"/>
  <c r="G132" i="6"/>
  <c r="H132" i="6" s="1"/>
  <c r="G41" i="6"/>
  <c r="H41" i="6" s="1"/>
  <c r="J125" i="2"/>
  <c r="I125" i="2" s="1"/>
  <c r="H363" i="6" l="1"/>
  <c r="G362" i="6"/>
  <c r="H362" i="6" s="1"/>
  <c r="G361" i="6"/>
  <c r="H55" i="6"/>
  <c r="E352" i="6"/>
  <c r="E342" i="6" s="1"/>
  <c r="H361" i="6" l="1"/>
  <c r="G211" i="6"/>
  <c r="E340" i="6"/>
  <c r="E211" i="6" s="1"/>
  <c r="E572" i="6" s="1"/>
  <c r="E341" i="6"/>
  <c r="F211" i="6"/>
  <c r="F572" i="6" s="1"/>
  <c r="G572" i="6" l="1"/>
  <c r="H524" i="6" l="1"/>
  <c r="I523" i="6"/>
  <c r="I211" i="6" l="1"/>
  <c r="I572" i="6" s="1"/>
  <c r="H572" i="6" s="1"/>
  <c r="H523" i="6"/>
  <c r="I60" i="2"/>
  <c r="I83" i="2"/>
  <c r="I84" i="2"/>
  <c r="H211" i="6" l="1"/>
</calcChain>
</file>

<file path=xl/sharedStrings.xml><?xml version="1.0" encoding="utf-8"?>
<sst xmlns="http://schemas.openxmlformats.org/spreadsheetml/2006/main" count="992" uniqueCount="310">
  <si>
    <t>I. OPĆI DIO</t>
  </si>
  <si>
    <t>A) SAŽETAK RAČUNA PRIHODA I RASHODA</t>
  </si>
  <si>
    <t>Projekcija
za 2025.</t>
  </si>
  <si>
    <t>PRIHODI UKUPNO</t>
  </si>
  <si>
    <t>RASHODI UKUPNO</t>
  </si>
  <si>
    <t>RAZLIKA - VIŠAK / MANJAK</t>
  </si>
  <si>
    <t>B) SAŽETAK RAČUNA FINANCIRANJA</t>
  </si>
  <si>
    <t>NETO FINANCIRANJE</t>
  </si>
  <si>
    <t>VIŠAK / MANJAK IZ PRETHODNE(IH) GODINE KOJI ĆE SE RASPOREDITI / POKRITI</t>
  </si>
  <si>
    <t>VIŠAK / MANJAK + NETO FINANCIRANJE</t>
  </si>
  <si>
    <t>A. RAČUN PRIHODA I RASHODA</t>
  </si>
  <si>
    <t>Razred</t>
  </si>
  <si>
    <t>Skupina</t>
  </si>
  <si>
    <t>Podskupina</t>
  </si>
  <si>
    <t>Odjeljak</t>
  </si>
  <si>
    <t>Izvor</t>
  </si>
  <si>
    <t>Naziv prihoda</t>
  </si>
  <si>
    <t>Prihodi poslovanja</t>
  </si>
  <si>
    <t>Pomoći iz inozemstva i od subjekata unutar općeg proračuna</t>
  </si>
  <si>
    <t>Pomoći od međunarodnih organizacija te institucija i tijela EU</t>
  </si>
  <si>
    <t>Tekuće pomoći od tijela i institucija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</si>
  <si>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</si>
  <si>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</si>
  <si>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</si>
  <si>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</si>
  <si>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</si>
  <si>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</si>
  <si>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</si>
  <si>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</si>
  <si>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</si>
  <si>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</si>
  <si>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Vlastiti prihodi</t>
  </si>
  <si>
    <t>Prihodi od upravnih i administrativnih pristojbi, pristojbi po posebnim propisima i naknada</t>
  </si>
  <si>
    <t>Prihodi po posebnim propisima</t>
  </si>
  <si>
    <t>Ostali nespomenuti prihodi</t>
  </si>
  <si>
    <t>Ostali prihodi za posebne namjene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</si>
  <si>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</si>
  <si>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</si>
  <si>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</si>
  <si>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</si>
  <si>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>Tekuće donacije</t>
  </si>
  <si>
    <t>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</si>
  <si>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</si>
  <si>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</si>
  <si>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</si>
  <si>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</si>
  <si>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1.1.</t>
  </si>
  <si>
    <t>Opći prihodi i primici</t>
  </si>
  <si>
    <t>Ostali prihodi</t>
  </si>
  <si>
    <t>UKUPNO PRIHODI</t>
  </si>
  <si>
    <t>RASHODI POSLOVANJA</t>
  </si>
  <si>
    <t>Naziv rashoda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</si>
  <si>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</si>
  <si>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</si>
  <si>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</si>
  <si>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</si>
  <si>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</si>
  <si>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</si>
  <si>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</si>
  <si>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Plaće za prekovremeni rad</t>
  </si>
  <si>
    <t>Doprinosi za obvezno osiguranje u slučaju nezaposlenosti-tužbe</t>
  </si>
  <si>
    <t>EU Pomoći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</si>
  <si>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</si>
  <si>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</si>
  <si>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</si>
  <si>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</si>
  <si>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</si>
  <si>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</si>
  <si>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</si>
  <si>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</si>
  <si>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</si>
  <si>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</si>
  <si>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</si>
  <si>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</si>
  <si>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</si>
  <si>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</si>
  <si>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</si>
  <si>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</si>
  <si>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</si>
  <si>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</si>
  <si>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</si>
  <si>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</si>
  <si>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</si>
  <si>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</si>
  <si>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</si>
  <si>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</si>
  <si>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slično</t>
  </si>
  <si>
    <t>Premije osiguranja</t>
  </si>
  <si>
    <t>Reprezentacija</t>
  </si>
  <si>
    <t>Članarine i norme</t>
  </si>
  <si>
    <t>Pristojbe i naknade</t>
  </si>
  <si>
    <t>Uredski materijal</t>
  </si>
  <si>
    <t>Sitan inventar i auto gume</t>
  </si>
  <si>
    <t>Službena odjeća i obuća</t>
  </si>
  <si>
    <t>Članarine</t>
  </si>
  <si>
    <t>Troškovi sudskih postupaka</t>
  </si>
  <si>
    <t>3211</t>
  </si>
  <si>
    <t>3213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</si>
  <si>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</si>
  <si>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</si>
  <si>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</si>
  <si>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</si>
  <si>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</si>
  <si>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</si>
  <si>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naravi</t>
  </si>
  <si>
    <t>Naknade građanima i kućanstvima iz EU sredstava - Školska shema I Medni dan</t>
  </si>
  <si>
    <t>Tekuće donacije u naravi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</si>
  <si>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</si>
  <si>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</si>
  <si>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</si>
  <si>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</si>
  <si>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</si>
  <si>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</si>
  <si>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</si>
  <si>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</si>
  <si>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</si>
  <si>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</t>
  </si>
  <si>
    <t>Umjetnička djela (izložena u galerijama, muzejima i slično)</t>
  </si>
  <si>
    <t>Rashodi za dodatna ulaganja na nefinancijskoj imovini</t>
  </si>
  <si>
    <t>Dodatna ulaganja na građevinskim objektima</t>
  </si>
  <si>
    <t>UKUPNO RASHODI</t>
  </si>
  <si>
    <t>RASHODI PREMA FUNKCIJSKOJ KLASIFIKACIJI</t>
  </si>
  <si>
    <t>BROJČANA OZNAKA I NAZIV</t>
  </si>
  <si>
    <t>UKUPNI RASHODI</t>
  </si>
  <si>
    <t>09 Obrazovanje</t>
  </si>
  <si>
    <t>092 Srednjoškolsko obrazovanje</t>
  </si>
  <si>
    <t>0922 Više srednjoškolsko obrazovanje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</si>
  <si>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</si>
  <si>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</si>
  <si>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</si>
  <si>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</si>
  <si>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</si>
  <si>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</si>
  <si>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B. RAČUN FINANCIRANJA</t>
  </si>
  <si>
    <t>Naziv</t>
  </si>
  <si>
    <t>Primici od financijske imovine i zaduživanja</t>
  </si>
  <si>
    <t>Primici od zaduživanja</t>
  </si>
  <si>
    <t>8.1.</t>
  </si>
  <si>
    <t>Namjenski primici od zaduživanja</t>
  </si>
  <si>
    <t>Izdaci za financijsku imovinu i otplate zajmova</t>
  </si>
  <si>
    <t>Izdaci za otplatu glavnice primljenih kredita i zajmova</t>
  </si>
  <si>
    <t>3.1.</t>
  </si>
  <si>
    <t>II. POSEBNI DIO</t>
  </si>
  <si>
    <t>Šifra</t>
  </si>
  <si>
    <t>PROGRAM 1003</t>
  </si>
  <si>
    <t>MINIMALNI STANDARD U SREDNJEM ŠKOLSTVU I UČENIČKOM  DOMU - MATERIJALNI I FINANCIJSKI RASHODI</t>
  </si>
  <si>
    <t>Aktivnost A100001</t>
  </si>
  <si>
    <t>Izvor financiranja 1.1.</t>
  </si>
  <si>
    <t>Aktivnost A100002</t>
  </si>
  <si>
    <t>PROGRAM 1001</t>
  </si>
  <si>
    <t>POJAČANI STANDARD U ŠKOLSTVU</t>
  </si>
  <si>
    <t>Tekući projekt T100002</t>
  </si>
  <si>
    <t>ŽUPANIJSKA STRUČNA VIJEĆA</t>
  </si>
  <si>
    <t>Tekući projekt T100003</t>
  </si>
  <si>
    <t>NATJECANJA</t>
  </si>
  <si>
    <t>Tekući projekt T100004</t>
  </si>
  <si>
    <t>OBLJETNICE ŠKOLA</t>
  </si>
  <si>
    <t>3</t>
  </si>
  <si>
    <t>32</t>
  </si>
  <si>
    <t>329</t>
  </si>
  <si>
    <t>3299</t>
  </si>
  <si>
    <t>Naknade za prijevoz, rad na terenu i odvojeni život</t>
  </si>
  <si>
    <t>Tekući projekt T100041</t>
  </si>
  <si>
    <t>E-TEHNIČAR</t>
  </si>
  <si>
    <t>Tekući projekt T100047</t>
  </si>
  <si>
    <t>PRSTEN POTPORE IV</t>
  </si>
  <si>
    <t>Tekući projekt T100054</t>
  </si>
  <si>
    <t>PRSTEN POTPORE V</t>
  </si>
  <si>
    <t>Tekući projekt T100053</t>
  </si>
  <si>
    <t>PRIJEVOZ UČENIKA S TEŠKOĆAMA</t>
  </si>
  <si>
    <t>Program 1002</t>
  </si>
  <si>
    <t>KAPITALNO ULAGANJE</t>
  </si>
  <si>
    <t>Tekući projekt T100001</t>
  </si>
  <si>
    <t>OPREMA ŠKOLA</t>
  </si>
  <si>
    <t>DODATNA ULAGANJA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</si>
  <si>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</si>
  <si>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</si>
  <si>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</si>
  <si>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</si>
  <si>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Naknade građanima i kućanstvima na temelju osiguranja i druge naknade</t>
  </si>
  <si>
    <t>PROGRAMI SREDNJIH ŠKOLA IZVAN ŽUPANIJSKOG PRORAČUNA</t>
  </si>
  <si>
    <t>Izvor financiranja 3.4.</t>
  </si>
  <si>
    <t>Izvor financiranja 4.M.</t>
  </si>
  <si>
    <t>Izvor financiranja 5.L.</t>
  </si>
  <si>
    <t>Izvor financiranja 6.4.</t>
  </si>
  <si>
    <t>ADMINISTRATIVNO, TEHNIČKO I STRUČNO OSOBLJE</t>
  </si>
  <si>
    <t>3113</t>
  </si>
  <si>
    <t>OBRAZOVANJE ODRASLIH</t>
  </si>
  <si>
    <t>Ostali nespomenuti rashodi poslov.</t>
  </si>
  <si>
    <t>Tekući projekt  T100003</t>
  </si>
  <si>
    <t>Tekući projekt T100009</t>
  </si>
  <si>
    <t>TEKUĆE I INVESTICIJSKO ODRŽAVANJE</t>
  </si>
  <si>
    <t>Izvor fnanciranja 3.4.</t>
  </si>
  <si>
    <t>Tekući projekt T100018</t>
  </si>
  <si>
    <t>PROGRAM ERASMUS</t>
  </si>
  <si>
    <t>Izvor financiranja 5.S.</t>
  </si>
  <si>
    <t>321</t>
  </si>
  <si>
    <t>322</t>
  </si>
  <si>
    <t>3221</t>
  </si>
  <si>
    <t>323</t>
  </si>
  <si>
    <t>3231</t>
  </si>
  <si>
    <t>324</t>
  </si>
  <si>
    <t>Naknade troškova osobama izvan radnog odnosa</t>
  </si>
  <si>
    <t>3241</t>
  </si>
  <si>
    <t>3292</t>
  </si>
  <si>
    <t>Tekući projekt T100021</t>
  </si>
  <si>
    <t>REGIONALNI CENTAR KOMPETENTNOSTI U STRUKOVNOM OBRAZOVANJU U STROJARSTVU- INDUSTRIJA 4.0</t>
  </si>
  <si>
    <t>31</t>
  </si>
  <si>
    <t>311</t>
  </si>
  <si>
    <t>3111</t>
  </si>
  <si>
    <t>312</t>
  </si>
  <si>
    <t>3121</t>
  </si>
  <si>
    <t>313</t>
  </si>
  <si>
    <t>3132</t>
  </si>
  <si>
    <t>3233</t>
  </si>
  <si>
    <t>3235</t>
  </si>
  <si>
    <t>3237</t>
  </si>
  <si>
    <t xml:space="preserve">Izvršenje 2022. </t>
  </si>
  <si>
    <t>EUR</t>
  </si>
  <si>
    <t xml:space="preserve">Plan 2023. </t>
  </si>
  <si>
    <t xml:space="preserve">Plan za 2024. </t>
  </si>
  <si>
    <t>Plan 2023.</t>
  </si>
  <si>
    <t>Izvršenje 2022.</t>
  </si>
  <si>
    <t>Prihodi od prodaje proizvoda i robe</t>
  </si>
  <si>
    <t>Program 1003</t>
  </si>
  <si>
    <t>TEKUĆE I INVESTICIJSKO ODRŽAVANJE U ŠKOLSTVU</t>
  </si>
  <si>
    <t>TEKUĆE I INVESTICIJSKO ODRŽAVANJE- minimalni standard</t>
  </si>
  <si>
    <t>ŠKOLSKA SPORTSKA DRUŠTVA</t>
  </si>
  <si>
    <t>Tekući projekt T100022</t>
  </si>
  <si>
    <t>Izvršenje 2022.*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</si>
  <si>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</si>
  <si>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</si>
  <si>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</si>
  <si>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</si>
  <si>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</si>
  <si>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</si>
  <si>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</si>
  <si>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</si>
  <si>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</si>
  <si>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</si>
  <si>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</si>
  <si>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</si>
  <si>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</si>
  <si>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</si>
  <si>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</si>
  <si>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 xml:space="preserve">A. RAČUN PRIHODA I RASHODA 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</si>
  <si>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</si>
  <si>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</si>
  <si>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</si>
  <si>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</si>
  <si>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</si>
  <si>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</si>
  <si>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</si>
  <si>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</si>
  <si>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 xml:space="preserve">  31 Vlastiti prihodi</t>
  </si>
  <si>
    <t>3.4. Vlastiti prihodi</t>
  </si>
  <si>
    <t>4.M. Ostali prihodi za posebne namjene</t>
  </si>
  <si>
    <t>5.L. Pomoći</t>
  </si>
  <si>
    <t>5.S. Pomoći EU</t>
  </si>
  <si>
    <t>6 Donacije</t>
  </si>
  <si>
    <t>6.4. Donacije</t>
  </si>
  <si>
    <t>1.1. Opći prihodi i primici</t>
  </si>
  <si>
    <t>9 Višak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</si>
  <si>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</si>
  <si>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</si>
  <si>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</si>
  <si>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</si>
  <si>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</si>
  <si>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>9 Rezultat</t>
  </si>
  <si>
    <t>9.5.S. Višak Pomoći EU</t>
  </si>
  <si>
    <t>Prijenosi između proračunskih korisnika istog proračuna</t>
  </si>
  <si>
    <t>Tekući prijenosi između proračunskih korisnika istog proračuna temeljem prijenosa EU sredstava</t>
  </si>
  <si>
    <t>Nakande troškova osobama izvan radnog odnosa</t>
  </si>
  <si>
    <t>EU Pomoći Višak</t>
  </si>
  <si>
    <t xml:space="preserve">EU Pomoći </t>
  </si>
  <si>
    <t>Tekući projekt T100058</t>
  </si>
  <si>
    <t>PRSTEN POTPORE VII</t>
  </si>
  <si>
    <t>KAPITALNO ULAGANJE U SREDNJE ŠKOLSTVO</t>
  </si>
  <si>
    <t>Povećanje/smanjenje</t>
  </si>
  <si>
    <t>Tekući projekt T100016</t>
  </si>
  <si>
    <t>KNJIGE ZA ŠKOLSKU KNJIŽNICU</t>
  </si>
  <si>
    <t>Pomoći dane u inozemstvo i unutar općeg proračuna</t>
  </si>
  <si>
    <t>Tekući prijenosi između proračunskih korisnika istog proračuna</t>
  </si>
  <si>
    <t>Tekući projekt T100023</t>
  </si>
  <si>
    <t>OPSKRBA BESPLATNIM ZALIHAMA MENSTRUALNIH HIGIJENSKIH POTREPŠTINA</t>
  </si>
  <si>
    <t>Novi plan 2024.</t>
  </si>
  <si>
    <t>Povećnje/smanjenje</t>
  </si>
  <si>
    <t xml:space="preserve">REBALANS I. FINANCIJSKOG PLANA SREDNJE ŠKOLE BAN JOSIP JELAČIĆ
ZA 2025. </t>
  </si>
  <si>
    <t>Plan za 2025.</t>
  </si>
  <si>
    <t>Novi plan za 2025.</t>
  </si>
  <si>
    <t>Kapitalni projekt K100031</t>
  </si>
  <si>
    <t>Izvor financiranja 4.2.</t>
  </si>
  <si>
    <t>Decentralizirana sredstva</t>
  </si>
  <si>
    <t>SANACIJA VODOVODNE I HIDRANTNE MREŽE</t>
  </si>
  <si>
    <t>Tekući projekt T100027</t>
  </si>
  <si>
    <t>MEĐUNARODNA SURADNJA</t>
  </si>
  <si>
    <t>REBALANS FINANCIJSKOG PLANA SREDNJE ŠKOLE BAN JOSIP JELAČIĆ ZA 2025. GODINU</t>
  </si>
  <si>
    <t>Plan 2025.</t>
  </si>
  <si>
    <t>Novi plan 2025.</t>
  </si>
  <si>
    <t xml:space="preserve">REBALANS FINANCIJSKOG PLANA SREDNJE ŠKOLE BAN JOSIP JELAČIĆ
ZA 2025. </t>
  </si>
  <si>
    <t xml:space="preserve">Plan za 2025. </t>
  </si>
  <si>
    <t>REBALANS FINANCIJSKOG PLANA SREDNJE ŠKOLE BAN JOSIP JELAČIĆ
ZA 2025.</t>
  </si>
  <si>
    <t xml:space="preserve">Tekući prijenosi između proračunskih korisnika istog proračuna </t>
  </si>
  <si>
    <t>4.2. Decentralizirana sredstva</t>
  </si>
  <si>
    <t>Tekući projekt T100006</t>
  </si>
  <si>
    <t>OSTALE IZVANŠKOLSKE AKTIVNOSTI</t>
  </si>
  <si>
    <t>Tekući projekt T100060</t>
  </si>
  <si>
    <t>POMOĆNICI U NASTAVI - ZAGREBAČKA ŽUPANIJA</t>
  </si>
  <si>
    <r>
      <t>REBALANS FINANCIJSKOG PLANA</t>
    </r>
    <r>
      <rPr>
        <b/>
        <sz val="12"/>
        <color rgb="FF000000"/>
        <rFont val="Arial"/>
        <family val="2"/>
        <charset val="238"/>
      </rPr>
      <t xml:space="preserve"> SREDNJE ŠKOLE BAN JOSIP JELAČIĆ</t>
    </r>
    <r>
      <rPr>
        <b/>
        <sz val="12"/>
        <color indexed="8"/>
        <rFont val="Arial"/>
        <family val="2"/>
        <charset val="238"/>
      </rPr>
      <t xml:space="preserve">
ZA 2025. </t>
    </r>
  </si>
  <si>
    <t>Rashodi za donacije, kazne, naknade šteta i kapitalne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</si>
</sst>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FFF2CC"/>
        <bgColor rgb="FFFFF2CC"/>
      </patternFill>
    </fill>
    <fill>
      <patternFill patternType="solid">
        <fgColor rgb="FFEDEDED"/>
        <bgColor rgb="FFEDEDED"/>
      </patternFill>
    </fill>
    <fill>
      <patternFill patternType="solid">
        <fgColor rgb="FFFFD966"/>
        <bgColor rgb="FFFFD966"/>
      </patternFill>
    </fill>
    <fill>
      <patternFill patternType="solid">
        <fgColor rgb="FFA7A7FF"/>
        <bgColor rgb="FFA7A7FF"/>
      </patternFill>
    </fill>
    <fill>
      <patternFill patternType="solid">
        <fgColor rgb="FFCBA7FF"/>
        <bgColor rgb="FFCBA7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A7A7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BA7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4" fillId="0" borderId="0" applyNumberFormat="0" applyBorder="0" applyProtection="0"/>
    <xf numFmtId="0" fontId="5" fillId="2" borderId="0" applyNumberFormat="0" applyBorder="0" applyProtection="0"/>
    <xf numFmtId="0" fontId="5" fillId="3" borderId="0" applyNumberFormat="0" applyBorder="0" applyProtection="0"/>
    <xf numFmtId="0" fontId="4" fillId="4" borderId="0" applyNumberFormat="0" applyBorder="0" applyProtection="0"/>
    <xf numFmtId="0" fontId="6" fillId="5" borderId="0" applyNumberFormat="0" applyBorder="0" applyProtection="0"/>
    <xf numFmtId="0" fontId="7" fillId="6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3" fillId="0" borderId="0" applyNumberFormat="0" applyFont="0" applyBorder="0" applyProtection="0"/>
    <xf numFmtId="0" fontId="15" fillId="8" borderId="1" applyNumberForma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" fillId="0" borderId="0"/>
  </cellStyleXfs>
  <cellXfs count="347">
    <xf numFmtId="0" fontId="0" fillId="0" borderId="0" xfId="0"/>
    <xf numFmtId="0" fontId="17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20" fillId="10" borderId="4" xfId="0" applyFont="1" applyFill="1" applyBorder="1" applyAlignment="1" applyProtection="1">
      <alignment horizontal="center" vertical="center" wrapText="1"/>
    </xf>
    <xf numFmtId="0" fontId="20" fillId="10" borderId="5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4" fontId="20" fillId="11" borderId="5" xfId="0" applyNumberFormat="1" applyFont="1" applyFill="1" applyBorder="1" applyAlignment="1">
      <alignment horizontal="right"/>
    </xf>
    <xf numFmtId="0" fontId="20" fillId="12" borderId="4" xfId="0" applyFont="1" applyFill="1" applyBorder="1" applyAlignment="1" applyProtection="1">
      <alignment horizontal="left" vertical="center" wrapText="1"/>
    </xf>
    <xf numFmtId="4" fontId="20" fillId="12" borderId="5" xfId="0" applyNumberFormat="1" applyFont="1" applyFill="1" applyBorder="1" applyAlignment="1">
      <alignment horizontal="right"/>
    </xf>
    <xf numFmtId="0" fontId="20" fillId="13" borderId="4" xfId="0" applyFont="1" applyFill="1" applyBorder="1" applyAlignment="1" applyProtection="1">
      <alignment horizontal="left" vertical="center" wrapText="1"/>
    </xf>
    <xf numFmtId="4" fontId="20" fillId="13" borderId="5" xfId="0" applyNumberFormat="1" applyFont="1" applyFill="1" applyBorder="1" applyAlignment="1">
      <alignment horizontal="right"/>
    </xf>
    <xf numFmtId="0" fontId="18" fillId="9" borderId="4" xfId="0" applyFont="1" applyFill="1" applyBorder="1" applyAlignment="1" applyProtection="1">
      <alignment horizontal="left" vertical="center" wrapText="1"/>
    </xf>
    <xf numFmtId="4" fontId="18" fillId="9" borderId="5" xfId="0" applyNumberFormat="1" applyFont="1" applyFill="1" applyBorder="1" applyAlignment="1">
      <alignment horizontal="right"/>
    </xf>
    <xf numFmtId="4" fontId="18" fillId="9" borderId="4" xfId="0" applyNumberFormat="1" applyFont="1" applyFill="1" applyBorder="1" applyAlignment="1">
      <alignment horizontal="right"/>
    </xf>
    <xf numFmtId="4" fontId="22" fillId="14" borderId="5" xfId="0" applyNumberFormat="1" applyFont="1" applyFill="1" applyBorder="1" applyAlignment="1">
      <alignment horizontal="right"/>
    </xf>
    <xf numFmtId="0" fontId="22" fillId="14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left" vertical="center" wrapText="1"/>
    </xf>
    <xf numFmtId="0" fontId="22" fillId="14" borderId="4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 wrapText="1"/>
    </xf>
    <xf numFmtId="4" fontId="18" fillId="9" borderId="3" xfId="0" applyNumberFormat="1" applyFont="1" applyFill="1" applyBorder="1" applyAlignment="1">
      <alignment horizontal="right"/>
    </xf>
    <xf numFmtId="4" fontId="20" fillId="9" borderId="5" xfId="0" applyNumberFormat="1" applyFont="1" applyFill="1" applyBorder="1" applyAlignment="1">
      <alignment horizontal="right"/>
    </xf>
    <xf numFmtId="0" fontId="19" fillId="0" borderId="0" xfId="0" applyFont="1"/>
    <xf numFmtId="0" fontId="20" fillId="13" borderId="4" xfId="0" applyFont="1" applyFill="1" applyBorder="1" applyAlignment="1" applyProtection="1">
      <alignment wrapText="1"/>
    </xf>
    <xf numFmtId="0" fontId="18" fillId="0" borderId="4" xfId="0" applyFont="1" applyFill="1" applyBorder="1" applyAlignment="1" applyProtection="1">
      <alignment wrapText="1"/>
    </xf>
    <xf numFmtId="0" fontId="18" fillId="14" borderId="4" xfId="0" applyFont="1" applyFill="1" applyBorder="1" applyAlignment="1" applyProtection="1">
      <alignment horizontal="left" vertical="center" wrapText="1"/>
    </xf>
    <xf numFmtId="0" fontId="25" fillId="13" borderId="4" xfId="14" applyFont="1" applyFill="1" applyBorder="1" applyAlignment="1">
      <alignment vertical="center" wrapText="1" readingOrder="1"/>
    </xf>
    <xf numFmtId="0" fontId="26" fillId="0" borderId="4" xfId="14" applyFont="1" applyFill="1" applyBorder="1" applyAlignment="1">
      <alignment vertical="center" wrapText="1" readingOrder="1"/>
    </xf>
    <xf numFmtId="0" fontId="20" fillId="13" borderId="5" xfId="0" applyFont="1" applyFill="1" applyBorder="1" applyAlignment="1" applyProtection="1">
      <alignment wrapText="1"/>
    </xf>
    <xf numFmtId="0" fontId="18" fillId="0" borderId="5" xfId="0" applyFont="1" applyFill="1" applyBorder="1" applyAlignment="1" applyProtection="1">
      <alignment wrapText="1"/>
    </xf>
    <xf numFmtId="0" fontId="18" fillId="0" borderId="4" xfId="0" applyFont="1" applyFill="1" applyBorder="1" applyAlignment="1" applyProtection="1">
      <alignment vertical="center" wrapText="1"/>
    </xf>
    <xf numFmtId="0" fontId="20" fillId="13" borderId="2" xfId="0" applyFont="1" applyFill="1" applyBorder="1" applyAlignment="1" applyProtection="1">
      <alignment horizontal="left" vertical="center" wrapText="1" indent="1"/>
    </xf>
    <xf numFmtId="0" fontId="20" fillId="13" borderId="5" xfId="0" applyFont="1" applyFill="1" applyBorder="1" applyAlignment="1" applyProtection="1">
      <alignment horizontal="left" vertical="center" wrapText="1"/>
    </xf>
    <xf numFmtId="0" fontId="18" fillId="9" borderId="5" xfId="0" applyFont="1" applyFill="1" applyBorder="1" applyAlignment="1" applyProtection="1">
      <alignment horizontal="left" vertical="center" wrapText="1"/>
    </xf>
    <xf numFmtId="0" fontId="18" fillId="14" borderId="4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 applyProtection="1">
      <alignment horizontal="left" vertical="center"/>
    </xf>
    <xf numFmtId="0" fontId="20" fillId="11" borderId="4" xfId="0" applyFont="1" applyFill="1" applyBorder="1" applyAlignment="1" applyProtection="1">
      <alignment vertical="center" wrapText="1"/>
    </xf>
    <xf numFmtId="0" fontId="0" fillId="0" borderId="3" xfId="0" applyBorder="1"/>
    <xf numFmtId="4" fontId="24" fillId="0" borderId="4" xfId="0" applyNumberFormat="1" applyFont="1" applyBorder="1"/>
    <xf numFmtId="49" fontId="18" fillId="0" borderId="4" xfId="0" applyNumberFormat="1" applyFont="1" applyBorder="1"/>
    <xf numFmtId="0" fontId="20" fillId="10" borderId="4" xfId="0" applyFont="1" applyFill="1" applyBorder="1" applyAlignment="1" applyProtection="1">
      <alignment horizontal="center" vertical="center"/>
    </xf>
    <xf numFmtId="2" fontId="18" fillId="11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horizontal="left" vertical="center" wrapText="1"/>
    </xf>
    <xf numFmtId="2" fontId="18" fillId="12" borderId="5" xfId="0" applyNumberFormat="1" applyFont="1" applyFill="1" applyBorder="1" applyAlignment="1">
      <alignment horizontal="right"/>
    </xf>
    <xf numFmtId="2" fontId="18" fillId="14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4" fontId="20" fillId="15" borderId="5" xfId="0" applyNumberFormat="1" applyFont="1" applyFill="1" applyBorder="1" applyAlignment="1">
      <alignment horizontal="right"/>
    </xf>
    <xf numFmtId="0" fontId="20" fillId="16" borderId="5" xfId="0" applyFont="1" applyFill="1" applyBorder="1" applyAlignment="1" applyProtection="1">
      <alignment horizontal="left" vertical="center" wrapText="1"/>
    </xf>
    <xf numFmtId="4" fontId="20" fillId="16" borderId="5" xfId="0" applyNumberFormat="1" applyFont="1" applyFill="1" applyBorder="1" applyAlignment="1">
      <alignment horizontal="right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1" borderId="5" xfId="0" applyFont="1" applyFill="1" applyBorder="1" applyAlignment="1" applyProtection="1">
      <alignment horizontal="left" vertical="center" wrapText="1"/>
    </xf>
    <xf numFmtId="0" fontId="20" fillId="13" borderId="2" xfId="0" applyFont="1" applyFill="1" applyBorder="1" applyAlignment="1" applyProtection="1">
      <alignment horizontal="center" vertical="center" wrapText="1"/>
    </xf>
    <xf numFmtId="0" fontId="20" fillId="13" borderId="3" xfId="0" applyFont="1" applyFill="1" applyBorder="1" applyAlignment="1" applyProtection="1">
      <alignment horizontal="center" vertical="center" wrapText="1"/>
    </xf>
    <xf numFmtId="0" fontId="20" fillId="13" borderId="5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 applyProtection="1">
      <alignment horizontal="center" vertical="center" wrapText="1"/>
    </xf>
    <xf numFmtId="0" fontId="20" fillId="11" borderId="2" xfId="0" applyFont="1" applyFill="1" applyBorder="1" applyAlignment="1" applyProtection="1">
      <alignment horizontal="center" vertical="center" wrapText="1"/>
    </xf>
    <xf numFmtId="0" fontId="21" fillId="11" borderId="3" xfId="0" applyFont="1" applyFill="1" applyBorder="1" applyAlignment="1" applyProtection="1">
      <alignment horizontal="left" vertical="center" wrapText="1"/>
    </xf>
    <xf numFmtId="0" fontId="21" fillId="11" borderId="5" xfId="0" applyFont="1" applyFill="1" applyBorder="1" applyAlignment="1" applyProtection="1">
      <alignment horizontal="left" vertical="center" wrapText="1"/>
    </xf>
    <xf numFmtId="0" fontId="20" fillId="11" borderId="4" xfId="0" applyFont="1" applyFill="1" applyBorder="1" applyAlignment="1" applyProtection="1">
      <alignment wrapText="1"/>
    </xf>
    <xf numFmtId="0" fontId="21" fillId="13" borderId="3" xfId="0" applyFont="1" applyFill="1" applyBorder="1" applyAlignment="1" applyProtection="1">
      <alignment horizontal="left" vertical="center" wrapText="1"/>
    </xf>
    <xf numFmtId="0" fontId="21" fillId="13" borderId="5" xfId="0" applyFont="1" applyFill="1" applyBorder="1" applyAlignment="1" applyProtection="1">
      <alignment horizontal="left" vertical="center" wrapText="1"/>
    </xf>
    <xf numFmtId="0" fontId="22" fillId="9" borderId="3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4" fontId="20" fillId="17" borderId="5" xfId="0" applyNumberFormat="1" applyFont="1" applyFill="1" applyBorder="1" applyAlignment="1">
      <alignment horizontal="right"/>
    </xf>
    <xf numFmtId="0" fontId="20" fillId="11" borderId="2" xfId="0" applyFont="1" applyFill="1" applyBorder="1" applyAlignment="1" applyProtection="1">
      <alignment horizontal="left" vertical="center" wrapText="1" indent="1"/>
    </xf>
    <xf numFmtId="0" fontId="20" fillId="11" borderId="3" xfId="0" applyFont="1" applyFill="1" applyBorder="1" applyAlignment="1" applyProtection="1">
      <alignment horizontal="left" vertical="center" wrapText="1" indent="1"/>
    </xf>
    <xf numFmtId="0" fontId="20" fillId="11" borderId="5" xfId="0" applyFont="1" applyFill="1" applyBorder="1" applyAlignment="1" applyProtection="1">
      <alignment horizontal="left" vertical="center" wrapText="1" indent="1"/>
    </xf>
    <xf numFmtId="0" fontId="20" fillId="13" borderId="3" xfId="0" applyFont="1" applyFill="1" applyBorder="1" applyAlignment="1" applyProtection="1">
      <alignment horizontal="left" vertical="center" wrapText="1" indent="1"/>
    </xf>
    <xf numFmtId="0" fontId="20" fillId="13" borderId="5" xfId="0" applyFont="1" applyFill="1" applyBorder="1" applyAlignment="1" applyProtection="1">
      <alignment horizontal="left" vertical="center" wrapText="1" indent="1"/>
    </xf>
    <xf numFmtId="0" fontId="18" fillId="9" borderId="2" xfId="0" applyFont="1" applyFill="1" applyBorder="1" applyAlignment="1" applyProtection="1">
      <alignment horizontal="left" vertical="center" wrapText="1" indent="1"/>
    </xf>
    <xf numFmtId="0" fontId="18" fillId="9" borderId="3" xfId="0" applyFont="1" applyFill="1" applyBorder="1" applyAlignment="1" applyProtection="1">
      <alignment horizontal="left" vertical="center" wrapText="1" indent="1"/>
    </xf>
    <xf numFmtId="0" fontId="18" fillId="9" borderId="5" xfId="0" applyFont="1" applyFill="1" applyBorder="1" applyAlignment="1" applyProtection="1">
      <alignment horizontal="left" vertical="center" wrapText="1" indent="1"/>
    </xf>
    <xf numFmtId="0" fontId="25" fillId="11" borderId="4" xfId="14" applyFont="1" applyFill="1" applyBorder="1" applyAlignment="1">
      <alignment vertical="center" wrapText="1" readingOrder="1"/>
    </xf>
    <xf numFmtId="0" fontId="25" fillId="17" borderId="5" xfId="14" applyFont="1" applyFill="1" applyBorder="1" applyAlignment="1">
      <alignment vertical="center" wrapText="1" readingOrder="1"/>
    </xf>
    <xf numFmtId="0" fontId="20" fillId="17" borderId="5" xfId="0" applyFont="1" applyFill="1" applyBorder="1" applyAlignment="1" applyProtection="1">
      <alignment wrapText="1"/>
    </xf>
    <xf numFmtId="0" fontId="22" fillId="14" borderId="5" xfId="0" applyFont="1" applyFill="1" applyBorder="1" applyAlignment="1" applyProtection="1">
      <alignment wrapText="1"/>
    </xf>
    <xf numFmtId="0" fontId="20" fillId="11" borderId="3" xfId="0" applyFont="1" applyFill="1" applyBorder="1" applyAlignment="1" applyProtection="1">
      <alignment horizontal="left" vertical="center" wrapText="1"/>
    </xf>
    <xf numFmtId="0" fontId="20" fillId="11" borderId="5" xfId="0" applyFont="1" applyFill="1" applyBorder="1" applyAlignment="1" applyProtection="1">
      <alignment wrapText="1"/>
    </xf>
    <xf numFmtId="0" fontId="20" fillId="15" borderId="5" xfId="0" applyFont="1" applyFill="1" applyBorder="1" applyAlignment="1" applyProtection="1">
      <alignment wrapText="1"/>
    </xf>
    <xf numFmtId="0" fontId="20" fillId="16" borderId="5" xfId="0" applyFont="1" applyFill="1" applyBorder="1" applyAlignment="1" applyProtection="1">
      <alignment wrapText="1"/>
    </xf>
    <xf numFmtId="0" fontId="27" fillId="14" borderId="5" xfId="14" applyFont="1" applyFill="1" applyBorder="1" applyAlignment="1">
      <alignment vertical="center" wrapText="1" readingOrder="1"/>
    </xf>
    <xf numFmtId="0" fontId="22" fillId="14" borderId="5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left" vertical="center" wrapText="1"/>
    </xf>
    <xf numFmtId="0" fontId="26" fillId="0" borderId="5" xfId="14" applyFont="1" applyFill="1" applyBorder="1" applyAlignment="1">
      <alignment vertical="center" wrapText="1" readingOrder="1"/>
    </xf>
    <xf numFmtId="0" fontId="20" fillId="11" borderId="3" xfId="0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</xf>
    <xf numFmtId="0" fontId="26" fillId="0" borderId="3" xfId="14" applyFont="1" applyFill="1" applyBorder="1" applyAlignment="1">
      <alignment vertical="center" wrapText="1" readingOrder="1"/>
    </xf>
    <xf numFmtId="0" fontId="28" fillId="0" borderId="0" xfId="0" applyFont="1"/>
    <xf numFmtId="0" fontId="0" fillId="18" borderId="0" xfId="0" applyFill="1"/>
    <xf numFmtId="0" fontId="19" fillId="19" borderId="0" xfId="0" applyFont="1" applyFill="1"/>
    <xf numFmtId="0" fontId="19" fillId="20" borderId="0" xfId="0" applyFont="1" applyFill="1"/>
    <xf numFmtId="0" fontId="23" fillId="21" borderId="0" xfId="0" applyFont="1" applyFill="1"/>
    <xf numFmtId="0" fontId="19" fillId="22" borderId="0" xfId="0" applyFont="1" applyFill="1"/>
    <xf numFmtId="0" fontId="19" fillId="23" borderId="0" xfId="0" applyFont="1" applyFill="1"/>
    <xf numFmtId="0" fontId="19" fillId="24" borderId="0" xfId="0" applyFont="1" applyFill="1"/>
    <xf numFmtId="4" fontId="0" fillId="18" borderId="0" xfId="0" applyNumberFormat="1" applyFill="1"/>
    <xf numFmtId="0" fontId="19" fillId="25" borderId="0" xfId="0" applyFont="1" applyFill="1"/>
    <xf numFmtId="4" fontId="19" fillId="23" borderId="0" xfId="0" applyNumberFormat="1" applyFont="1" applyFill="1"/>
    <xf numFmtId="4" fontId="19" fillId="24" borderId="0" xfId="0" applyNumberFormat="1" applyFont="1" applyFill="1"/>
    <xf numFmtId="0" fontId="19" fillId="18" borderId="0" xfId="0" applyFont="1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6" borderId="0" xfId="0" applyFill="1"/>
    <xf numFmtId="0" fontId="20" fillId="10" borderId="4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right" vertical="center" wrapText="1"/>
    </xf>
    <xf numFmtId="0" fontId="30" fillId="0" borderId="0" xfId="0" applyFont="1" applyAlignment="1">
      <alignment horizontal="right"/>
    </xf>
    <xf numFmtId="0" fontId="29" fillId="0" borderId="0" xfId="0" applyFont="1" applyFill="1" applyAlignment="1" applyProtection="1">
      <alignment horizontal="right" wrapText="1"/>
    </xf>
    <xf numFmtId="4" fontId="17" fillId="0" borderId="0" xfId="0" applyNumberFormat="1" applyFont="1" applyFill="1" applyAlignment="1" applyProtection="1">
      <alignment horizontal="center" vertical="center" wrapText="1"/>
    </xf>
    <xf numFmtId="4" fontId="20" fillId="10" borderId="4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0" xfId="19"/>
    <xf numFmtId="0" fontId="33" fillId="0" borderId="0" xfId="19" applyNumberFormat="1" applyFont="1" applyFill="1" applyBorder="1" applyAlignment="1" applyProtection="1">
      <alignment horizontal="center" vertical="center" wrapText="1"/>
    </xf>
    <xf numFmtId="0" fontId="35" fillId="0" borderId="0" xfId="19" applyNumberFormat="1" applyFont="1" applyFill="1" applyBorder="1" applyAlignment="1" applyProtection="1">
      <alignment vertical="center" wrapText="1"/>
    </xf>
    <xf numFmtId="0" fontId="33" fillId="0" borderId="0" xfId="19" applyNumberFormat="1" applyFont="1" applyFill="1" applyBorder="1" applyAlignment="1" applyProtection="1">
      <alignment horizontal="left" wrapText="1"/>
    </xf>
    <xf numFmtId="0" fontId="37" fillId="0" borderId="0" xfId="19" applyNumberFormat="1" applyFont="1" applyFill="1" applyBorder="1" applyAlignment="1" applyProtection="1">
      <alignment wrapText="1"/>
    </xf>
    <xf numFmtId="0" fontId="33" fillId="0" borderId="6" xfId="19" applyNumberFormat="1" applyFont="1" applyFill="1" applyBorder="1" applyAlignment="1" applyProtection="1">
      <alignment horizontal="center" vertical="center" wrapText="1"/>
    </xf>
    <xf numFmtId="0" fontId="31" fillId="0" borderId="6" xfId="19" applyFont="1" applyBorder="1" applyAlignment="1">
      <alignment horizontal="center" vertical="center"/>
    </xf>
    <xf numFmtId="0" fontId="38" fillId="0" borderId="6" xfId="19" applyFont="1" applyBorder="1" applyAlignment="1">
      <alignment horizontal="right" vertical="center"/>
    </xf>
    <xf numFmtId="0" fontId="39" fillId="0" borderId="7" xfId="19" quotePrefix="1" applyFont="1" applyBorder="1" applyAlignment="1">
      <alignment horizontal="left" wrapText="1"/>
    </xf>
    <xf numFmtId="0" fontId="39" fillId="0" borderId="8" xfId="19" quotePrefix="1" applyFont="1" applyBorder="1" applyAlignment="1">
      <alignment horizontal="left" wrapText="1"/>
    </xf>
    <xf numFmtId="0" fontId="39" fillId="0" borderId="8" xfId="19" quotePrefix="1" applyFont="1" applyBorder="1" applyAlignment="1">
      <alignment horizontal="center" wrapText="1"/>
    </xf>
    <xf numFmtId="0" fontId="39" fillId="0" borderId="8" xfId="19" quotePrefix="1" applyNumberFormat="1" applyFont="1" applyFill="1" applyBorder="1" applyAlignment="1" applyProtection="1">
      <alignment horizontal="left"/>
    </xf>
    <xf numFmtId="0" fontId="39" fillId="18" borderId="9" xfId="19" applyNumberFormat="1" applyFont="1" applyFill="1" applyBorder="1" applyAlignment="1" applyProtection="1">
      <alignment horizontal="center" vertical="center" wrapText="1"/>
    </xf>
    <xf numFmtId="4" fontId="39" fillId="27" borderId="9" xfId="19" applyNumberFormat="1" applyFont="1" applyFill="1" applyBorder="1" applyAlignment="1">
      <alignment horizontal="right"/>
    </xf>
    <xf numFmtId="4" fontId="39" fillId="0" borderId="9" xfId="19" applyNumberFormat="1" applyFont="1" applyFill="1" applyBorder="1" applyAlignment="1">
      <alignment horizontal="right"/>
    </xf>
    <xf numFmtId="4" fontId="40" fillId="27" borderId="7" xfId="19" applyNumberFormat="1" applyFont="1" applyFill="1" applyBorder="1" applyAlignment="1">
      <alignment horizontal="left" vertical="center"/>
    </xf>
    <xf numFmtId="4" fontId="41" fillId="27" borderId="8" xfId="19" applyNumberFormat="1" applyFont="1" applyFill="1" applyBorder="1" applyAlignment="1" applyProtection="1">
      <alignment vertical="center"/>
    </xf>
    <xf numFmtId="4" fontId="39" fillId="0" borderId="9" xfId="19" applyNumberFormat="1" applyFont="1" applyFill="1" applyBorder="1" applyAlignment="1" applyProtection="1">
      <alignment horizontal="right" wrapText="1"/>
    </xf>
    <xf numFmtId="4" fontId="39" fillId="0" borderId="9" xfId="19" applyNumberFormat="1" applyFont="1" applyBorder="1" applyAlignment="1">
      <alignment horizontal="right"/>
    </xf>
    <xf numFmtId="4" fontId="33" fillId="0" borderId="0" xfId="19" applyNumberFormat="1" applyFont="1" applyFill="1" applyBorder="1" applyAlignment="1" applyProtection="1">
      <alignment horizontal="center" vertical="center" wrapText="1"/>
    </xf>
    <xf numFmtId="4" fontId="37" fillId="0" borderId="0" xfId="19" applyNumberFormat="1" applyFont="1" applyFill="1" applyBorder="1" applyAlignment="1" applyProtection="1">
      <alignment horizontal="center" vertical="center" wrapText="1"/>
    </xf>
    <xf numFmtId="4" fontId="35" fillId="0" borderId="0" xfId="19" applyNumberFormat="1" applyFont="1" applyFill="1" applyBorder="1" applyAlignment="1" applyProtection="1"/>
    <xf numFmtId="4" fontId="39" fillId="0" borderId="7" xfId="19" quotePrefix="1" applyNumberFormat="1" applyFont="1" applyBorder="1" applyAlignment="1">
      <alignment horizontal="left" wrapText="1"/>
    </xf>
    <xf numFmtId="4" fontId="39" fillId="0" borderId="8" xfId="19" quotePrefix="1" applyNumberFormat="1" applyFont="1" applyBorder="1" applyAlignment="1">
      <alignment horizontal="left" wrapText="1"/>
    </xf>
    <xf numFmtId="4" fontId="39" fillId="0" borderId="8" xfId="19" quotePrefix="1" applyNumberFormat="1" applyFont="1" applyBorder="1" applyAlignment="1">
      <alignment horizontal="center" wrapText="1"/>
    </xf>
    <xf numFmtId="4" fontId="39" fillId="0" borderId="8" xfId="19" quotePrefix="1" applyNumberFormat="1" applyFont="1" applyFill="1" applyBorder="1" applyAlignment="1" applyProtection="1">
      <alignment horizontal="left"/>
    </xf>
    <xf numFmtId="4" fontId="39" fillId="18" borderId="9" xfId="19" applyNumberFormat="1" applyFont="1" applyFill="1" applyBorder="1" applyAlignment="1" applyProtection="1">
      <alignment horizontal="center" vertical="center" wrapText="1"/>
    </xf>
    <xf numFmtId="4" fontId="33" fillId="0" borderId="0" xfId="19" quotePrefix="1" applyNumberFormat="1" applyFont="1" applyFill="1" applyBorder="1" applyAlignment="1" applyProtection="1">
      <alignment horizontal="center"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8" borderId="7" xfId="19" quotePrefix="1" applyNumberFormat="1" applyFont="1" applyFill="1" applyBorder="1" applyAlignment="1">
      <alignment horizontal="right"/>
    </xf>
    <xf numFmtId="4" fontId="40" fillId="28" borderId="9" xfId="19" applyNumberFormat="1" applyFont="1" applyFill="1" applyBorder="1" applyAlignment="1" applyProtection="1">
      <alignment horizontal="right" wrapText="1"/>
    </xf>
    <xf numFmtId="4" fontId="40" fillId="27" borderId="7" xfId="19" quotePrefix="1" applyNumberFormat="1" applyFont="1" applyFill="1" applyBorder="1" applyAlignment="1">
      <alignment horizontal="right"/>
    </xf>
    <xf numFmtId="4" fontId="40" fillId="27" borderId="9" xfId="19" quotePrefix="1" applyNumberFormat="1" applyFont="1" applyFill="1" applyBorder="1" applyAlignment="1">
      <alignment horizontal="right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4" fontId="43" fillId="0" borderId="0" xfId="19" applyNumberFormat="1" applyFont="1" applyAlignment="1">
      <alignment wrapText="1"/>
    </xf>
    <xf numFmtId="4" fontId="44" fillId="0" borderId="0" xfId="19" quotePrefix="1" applyNumberFormat="1" applyFont="1" applyFill="1" applyBorder="1" applyAlignment="1" applyProtection="1">
      <alignment horizontal="center" vertical="center" wrapText="1"/>
    </xf>
    <xf numFmtId="4" fontId="45" fillId="0" borderId="0" xfId="19" applyNumberFormat="1" applyFont="1" applyFill="1" applyBorder="1" applyAlignment="1" applyProtection="1">
      <alignment horizontal="center" vertical="center" wrapText="1"/>
    </xf>
    <xf numFmtId="4" fontId="41" fillId="0" borderId="0" xfId="19" applyNumberFormat="1" applyFont="1" applyFill="1" applyBorder="1" applyAlignment="1" applyProtection="1"/>
    <xf numFmtId="4" fontId="40" fillId="0" borderId="7" xfId="19" quotePrefix="1" applyNumberFormat="1" applyFont="1" applyBorder="1" applyAlignment="1">
      <alignment horizontal="left" wrapText="1"/>
    </xf>
    <xf numFmtId="4" fontId="40" fillId="0" borderId="8" xfId="19" quotePrefix="1" applyNumberFormat="1" applyFont="1" applyBorder="1" applyAlignment="1">
      <alignment horizontal="left" wrapText="1"/>
    </xf>
    <xf numFmtId="4" fontId="40" fillId="0" borderId="8" xfId="19" quotePrefix="1" applyNumberFormat="1" applyFont="1" applyBorder="1" applyAlignment="1">
      <alignment horizontal="center" wrapText="1"/>
    </xf>
    <xf numFmtId="4" fontId="40" fillId="0" borderId="8" xfId="19" quotePrefix="1" applyNumberFormat="1" applyFont="1" applyFill="1" applyBorder="1" applyAlignment="1" applyProtection="1">
      <alignment horizontal="left"/>
    </xf>
    <xf numFmtId="4" fontId="40" fillId="18" borderId="9" xfId="19" applyNumberFormat="1" applyFont="1" applyFill="1" applyBorder="1" applyAlignment="1" applyProtection="1">
      <alignment horizontal="center" vertical="center" wrapText="1"/>
    </xf>
    <xf numFmtId="4" fontId="39" fillId="27" borderId="7" xfId="19" quotePrefix="1" applyNumberFormat="1" applyFont="1" applyFill="1" applyBorder="1" applyAlignment="1">
      <alignment horizontal="right"/>
    </xf>
    <xf numFmtId="4" fontId="39" fillId="27" borderId="9" xfId="19" quotePrefix="1" applyNumberFormat="1" applyFont="1" applyFill="1" applyBorder="1" applyAlignment="1">
      <alignment horizontal="right"/>
    </xf>
    <xf numFmtId="4" fontId="2" fillId="0" borderId="0" xfId="19" applyNumberFormat="1"/>
    <xf numFmtId="0" fontId="1" fillId="0" borderId="0" xfId="20"/>
    <xf numFmtId="0" fontId="33" fillId="0" borderId="0" xfId="20" applyFont="1" applyAlignment="1">
      <alignment horizontal="center" vertical="center" wrapText="1"/>
    </xf>
    <xf numFmtId="0" fontId="35" fillId="0" borderId="0" xfId="20" applyFont="1" applyAlignment="1">
      <alignment vertical="center" wrapText="1"/>
    </xf>
    <xf numFmtId="0" fontId="39" fillId="28" borderId="9" xfId="20" applyFont="1" applyFill="1" applyBorder="1" applyAlignment="1">
      <alignment horizontal="center" vertical="center" wrapText="1"/>
    </xf>
    <xf numFmtId="0" fontId="39" fillId="28" borderId="10" xfId="20" applyFont="1" applyFill="1" applyBorder="1" applyAlignment="1">
      <alignment horizontal="center" vertical="center" wrapText="1"/>
    </xf>
    <xf numFmtId="0" fontId="40" fillId="18" borderId="9" xfId="20" applyFont="1" applyFill="1" applyBorder="1" applyAlignment="1">
      <alignment vertical="center" wrapText="1"/>
    </xf>
    <xf numFmtId="0" fontId="48" fillId="18" borderId="9" xfId="20" quotePrefix="1" applyFont="1" applyFill="1" applyBorder="1" applyAlignment="1">
      <alignment horizontal="left" vertical="center"/>
    </xf>
    <xf numFmtId="3" fontId="35" fillId="18" borderId="9" xfId="20" applyNumberFormat="1" applyFont="1" applyFill="1" applyBorder="1" applyAlignment="1">
      <alignment horizontal="right"/>
    </xf>
    <xf numFmtId="0" fontId="40" fillId="18" borderId="9" xfId="20" applyFont="1" applyFill="1" applyBorder="1" applyAlignment="1">
      <alignment horizontal="left" vertical="center" wrapText="1"/>
    </xf>
    <xf numFmtId="3" fontId="35" fillId="18" borderId="10" xfId="20" applyNumberFormat="1" applyFont="1" applyFill="1" applyBorder="1" applyAlignment="1">
      <alignment horizontal="right"/>
    </xf>
    <xf numFmtId="0" fontId="48" fillId="18" borderId="9" xfId="20" quotePrefix="1" applyFont="1" applyFill="1" applyBorder="1" applyAlignment="1">
      <alignment horizontal="left" vertical="center" wrapText="1"/>
    </xf>
    <xf numFmtId="3" fontId="35" fillId="18" borderId="9" xfId="20" applyNumberFormat="1" applyFont="1" applyFill="1" applyBorder="1" applyAlignment="1">
      <alignment horizontal="right" wrapText="1"/>
    </xf>
    <xf numFmtId="4" fontId="49" fillId="18" borderId="9" xfId="20" applyNumberFormat="1" applyFont="1" applyFill="1" applyBorder="1" applyAlignment="1">
      <alignment horizontal="right"/>
    </xf>
    <xf numFmtId="4" fontId="49" fillId="18" borderId="10" xfId="20" applyNumberFormat="1" applyFont="1" applyFill="1" applyBorder="1" applyAlignment="1">
      <alignment horizontal="right" vertical="center"/>
    </xf>
    <xf numFmtId="0" fontId="33" fillId="0" borderId="0" xfId="20" applyFont="1" applyAlignment="1">
      <alignment horizontal="right" vertical="center" wrapText="1"/>
    </xf>
    <xf numFmtId="4" fontId="49" fillId="18" borderId="9" xfId="20" applyNumberFormat="1" applyFont="1" applyFill="1" applyBorder="1" applyAlignment="1">
      <alignment horizontal="right" vertical="center"/>
    </xf>
    <xf numFmtId="0" fontId="35" fillId="0" borderId="0" xfId="20" applyFont="1" applyAlignment="1">
      <alignment horizontal="right" vertical="center" wrapText="1"/>
    </xf>
    <xf numFmtId="0" fontId="40" fillId="27" borderId="9" xfId="20" applyFont="1" applyFill="1" applyBorder="1" applyAlignment="1">
      <alignment vertical="center" wrapText="1"/>
    </xf>
    <xf numFmtId="4" fontId="39" fillId="27" borderId="9" xfId="20" applyNumberFormat="1" applyFont="1" applyFill="1" applyBorder="1" applyAlignment="1">
      <alignment horizontal="right" vertical="center" wrapText="1"/>
    </xf>
    <xf numFmtId="0" fontId="40" fillId="27" borderId="9" xfId="20" applyFont="1" applyFill="1" applyBorder="1" applyAlignment="1">
      <alignment horizontal="left" vertical="center" wrapText="1"/>
    </xf>
    <xf numFmtId="4" fontId="39" fillId="27" borderId="10" xfId="20" applyNumberFormat="1" applyFont="1" applyFill="1" applyBorder="1" applyAlignment="1">
      <alignment horizontal="right" vertical="center"/>
    </xf>
    <xf numFmtId="0" fontId="39" fillId="27" borderId="9" xfId="20" applyFont="1" applyFill="1" applyBorder="1" applyAlignment="1">
      <alignment horizontal="left" vertical="center" wrapText="1"/>
    </xf>
    <xf numFmtId="0" fontId="39" fillId="29" borderId="9" xfId="20" applyFont="1" applyFill="1" applyBorder="1" applyAlignment="1">
      <alignment horizontal="left" vertical="center" wrapText="1"/>
    </xf>
    <xf numFmtId="4" fontId="39" fillId="29" borderId="10" xfId="20" applyNumberFormat="1" applyFont="1" applyFill="1" applyBorder="1" applyAlignment="1">
      <alignment horizontal="right" vertical="center" wrapText="1"/>
    </xf>
    <xf numFmtId="4" fontId="39" fillId="29" borderId="9" xfId="20" applyNumberFormat="1" applyFont="1" applyFill="1" applyBorder="1" applyAlignment="1">
      <alignment horizontal="right" vertical="center" wrapText="1"/>
    </xf>
    <xf numFmtId="0" fontId="50" fillId="0" borderId="0" xfId="20" applyFont="1"/>
    <xf numFmtId="0" fontId="51" fillId="0" borderId="0" xfId="20" applyFont="1"/>
    <xf numFmtId="0" fontId="52" fillId="0" borderId="0" xfId="20" applyFont="1"/>
    <xf numFmtId="0" fontId="50" fillId="0" borderId="0" xfId="20" applyFont="1" applyAlignment="1">
      <alignment horizontal="right" vertical="center"/>
    </xf>
    <xf numFmtId="0" fontId="50" fillId="0" borderId="0" xfId="20" applyFont="1" applyAlignment="1">
      <alignment horizontal="right"/>
    </xf>
    <xf numFmtId="4" fontId="22" fillId="21" borderId="0" xfId="0" applyNumberFormat="1" applyFont="1" applyFill="1"/>
    <xf numFmtId="0" fontId="53" fillId="0" borderId="0" xfId="20" applyFont="1"/>
    <xf numFmtId="0" fontId="53" fillId="0" borderId="0" xfId="20" applyFont="1" applyAlignment="1">
      <alignment horizontal="right" vertical="center"/>
    </xf>
    <xf numFmtId="0" fontId="53" fillId="0" borderId="0" xfId="20" applyFont="1" applyAlignment="1">
      <alignment horizontal="right"/>
    </xf>
    <xf numFmtId="0" fontId="39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right" vertical="center" wrapText="1"/>
    </xf>
    <xf numFmtId="4" fontId="49" fillId="18" borderId="10" xfId="20" applyNumberFormat="1" applyFont="1" applyFill="1" applyBorder="1" applyAlignment="1">
      <alignment horizontal="right"/>
    </xf>
    <xf numFmtId="0" fontId="52" fillId="0" borderId="0" xfId="20" applyFont="1" applyAlignment="1">
      <alignment horizontal="right"/>
    </xf>
    <xf numFmtId="0" fontId="48" fillId="18" borderId="9" xfId="20" quotePrefix="1" applyFont="1" applyFill="1" applyBorder="1" applyAlignment="1">
      <alignment horizontal="left" wrapText="1"/>
    </xf>
    <xf numFmtId="4" fontId="49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wrapText="1"/>
    </xf>
    <xf numFmtId="0" fontId="52" fillId="0" borderId="0" xfId="20" applyFont="1" applyAlignment="1"/>
    <xf numFmtId="0" fontId="18" fillId="0" borderId="4" xfId="14" applyFont="1" applyFill="1" applyBorder="1" applyAlignment="1">
      <alignment vertical="center" wrapText="1" readingOrder="1"/>
    </xf>
    <xf numFmtId="0" fontId="20" fillId="13" borderId="4" xfId="14" applyFont="1" applyFill="1" applyBorder="1" applyAlignment="1">
      <alignment vertical="center" wrapText="1" readingOrder="1"/>
    </xf>
    <xf numFmtId="0" fontId="4" fillId="24" borderId="0" xfId="0" applyFont="1" applyFill="1"/>
    <xf numFmtId="0" fontId="28" fillId="18" borderId="0" xfId="0" applyFont="1" applyFill="1"/>
    <xf numFmtId="0" fontId="20" fillId="10" borderId="4" xfId="0" applyFont="1" applyFill="1" applyBorder="1" applyAlignment="1" applyProtection="1">
      <alignment horizontal="center" vertical="center" wrapText="1"/>
    </xf>
    <xf numFmtId="0" fontId="20" fillId="10" borderId="4" xfId="0" applyFont="1" applyFill="1" applyBorder="1" applyAlignment="1" applyProtection="1">
      <alignment horizontal="center" vertical="center" wrapText="1"/>
    </xf>
    <xf numFmtId="4" fontId="20" fillId="22" borderId="5" xfId="0" applyNumberFormat="1" applyFont="1" applyFill="1" applyBorder="1" applyAlignment="1">
      <alignment horizontal="right"/>
    </xf>
    <xf numFmtId="0" fontId="22" fillId="14" borderId="5" xfId="0" applyFont="1" applyFill="1" applyBorder="1" applyAlignment="1" applyProtection="1">
      <alignment horizontal="left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4" fontId="23" fillId="21" borderId="0" xfId="0" applyNumberFormat="1" applyFont="1" applyFill="1"/>
    <xf numFmtId="0" fontId="22" fillId="14" borderId="5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4" fontId="19" fillId="22" borderId="0" xfId="0" applyNumberFormat="1" applyFont="1" applyFill="1"/>
    <xf numFmtId="0" fontId="20" fillId="23" borderId="4" xfId="0" applyFont="1" applyFill="1" applyBorder="1" applyAlignment="1" applyProtection="1">
      <alignment horizontal="left" vertical="center" wrapText="1"/>
    </xf>
    <xf numFmtId="4" fontId="20" fillId="23" borderId="5" xfId="0" applyNumberFormat="1" applyFont="1" applyFill="1" applyBorder="1" applyAlignment="1">
      <alignment horizontal="right"/>
    </xf>
    <xf numFmtId="0" fontId="20" fillId="24" borderId="4" xfId="0" applyFont="1" applyFill="1" applyBorder="1" applyAlignment="1" applyProtection="1">
      <alignment horizontal="left" vertical="center" wrapText="1"/>
    </xf>
    <xf numFmtId="4" fontId="20" fillId="24" borderId="5" xfId="0" applyNumberFormat="1" applyFont="1" applyFill="1" applyBorder="1" applyAlignment="1">
      <alignment horizontal="right"/>
    </xf>
    <xf numFmtId="0" fontId="20" fillId="26" borderId="4" xfId="0" applyFont="1" applyFill="1" applyBorder="1" applyAlignment="1" applyProtection="1">
      <alignment horizontal="left" vertical="center" wrapText="1"/>
    </xf>
    <xf numFmtId="0" fontId="18" fillId="26" borderId="4" xfId="0" applyFont="1" applyFill="1" applyBorder="1" applyAlignment="1" applyProtection="1">
      <alignment horizontal="left" vertical="center" wrapText="1"/>
    </xf>
    <xf numFmtId="4" fontId="18" fillId="26" borderId="5" xfId="0" applyNumberFormat="1" applyFont="1" applyFill="1" applyBorder="1" applyAlignment="1">
      <alignment horizontal="right"/>
    </xf>
    <xf numFmtId="0" fontId="20" fillId="24" borderId="4" xfId="0" applyFont="1" applyFill="1" applyBorder="1" applyAlignment="1">
      <alignment horizontal="left" vertical="center"/>
    </xf>
    <xf numFmtId="0" fontId="20" fillId="24" borderId="4" xfId="0" applyFont="1" applyFill="1" applyBorder="1" applyAlignment="1">
      <alignment horizontal="left" vertical="center" wrapText="1"/>
    </xf>
    <xf numFmtId="0" fontId="18" fillId="26" borderId="4" xfId="0" applyFont="1" applyFill="1" applyBorder="1" applyAlignment="1">
      <alignment horizontal="left" vertical="center"/>
    </xf>
    <xf numFmtId="0" fontId="18" fillId="26" borderId="4" xfId="0" applyFont="1" applyFill="1" applyBorder="1" applyAlignment="1">
      <alignment horizontal="left" vertical="center" wrapText="1"/>
    </xf>
    <xf numFmtId="0" fontId="20" fillId="23" borderId="4" xfId="0" applyFont="1" applyFill="1" applyBorder="1" applyAlignment="1">
      <alignment horizontal="left" vertical="center"/>
    </xf>
    <xf numFmtId="0" fontId="20" fillId="23" borderId="4" xfId="0" applyFont="1" applyFill="1" applyBorder="1" applyAlignment="1">
      <alignment horizontal="left" vertical="center" wrapText="1"/>
    </xf>
    <xf numFmtId="0" fontId="20" fillId="24" borderId="4" xfId="0" applyFont="1" applyFill="1" applyBorder="1" applyAlignment="1" applyProtection="1">
      <alignment wrapText="1"/>
    </xf>
    <xf numFmtId="0" fontId="18" fillId="18" borderId="4" xfId="0" applyFont="1" applyFill="1" applyBorder="1" applyAlignment="1" applyProtection="1">
      <alignment wrapText="1"/>
    </xf>
    <xf numFmtId="4" fontId="18" fillId="26" borderId="4" xfId="0" applyNumberFormat="1" applyFont="1" applyFill="1" applyBorder="1" applyAlignment="1">
      <alignment horizontal="right"/>
    </xf>
    <xf numFmtId="0" fontId="20" fillId="23" borderId="5" xfId="0" applyFont="1" applyFill="1" applyBorder="1" applyAlignment="1" applyProtection="1">
      <alignment horizontal="left" vertical="center" wrapText="1"/>
    </xf>
    <xf numFmtId="0" fontId="18" fillId="26" borderId="2" xfId="0" applyFont="1" applyFill="1" applyBorder="1" applyAlignment="1" applyProtection="1">
      <alignment horizontal="left" vertical="center" wrapText="1"/>
    </xf>
    <xf numFmtId="0" fontId="20" fillId="24" borderId="5" xfId="0" applyFont="1" applyFill="1" applyBorder="1" applyAlignment="1" applyProtection="1">
      <alignment wrapText="1"/>
    </xf>
    <xf numFmtId="0" fontId="18" fillId="18" borderId="11" xfId="0" applyFont="1" applyFill="1" applyBorder="1" applyAlignment="1" applyProtection="1">
      <alignment wrapText="1"/>
    </xf>
    <xf numFmtId="0" fontId="18" fillId="18" borderId="12" xfId="0" applyFont="1" applyFill="1" applyBorder="1" applyAlignment="1" applyProtection="1">
      <alignment wrapText="1"/>
    </xf>
    <xf numFmtId="0" fontId="20" fillId="24" borderId="2" xfId="0" applyFont="1" applyFill="1" applyBorder="1" applyAlignment="1" applyProtection="1">
      <alignment horizontal="left" vertical="center" wrapText="1"/>
    </xf>
    <xf numFmtId="0" fontId="20" fillId="24" borderId="12" xfId="0" applyFont="1" applyFill="1" applyBorder="1" applyAlignment="1" applyProtection="1">
      <alignment wrapText="1"/>
    </xf>
    <xf numFmtId="0" fontId="18" fillId="26" borderId="3" xfId="0" applyFont="1" applyFill="1" applyBorder="1" applyAlignment="1" applyProtection="1">
      <alignment horizontal="left" vertical="center" wrapText="1"/>
    </xf>
    <xf numFmtId="0" fontId="18" fillId="26" borderId="13" xfId="0" applyFont="1" applyFill="1" applyBorder="1" applyAlignment="1" applyProtection="1">
      <alignment horizontal="left" vertical="center" wrapText="1"/>
    </xf>
    <xf numFmtId="0" fontId="18" fillId="18" borderId="5" xfId="0" applyFont="1" applyFill="1" applyBorder="1" applyAlignment="1" applyProtection="1">
      <alignment wrapText="1"/>
    </xf>
    <xf numFmtId="0" fontId="20" fillId="24" borderId="5" xfId="0" applyFont="1" applyFill="1" applyBorder="1" applyAlignment="1" applyProtection="1">
      <alignment horizontal="left" vertical="center" wrapText="1"/>
    </xf>
    <xf numFmtId="0" fontId="18" fillId="26" borderId="5" xfId="0" applyFont="1" applyFill="1" applyBorder="1" applyAlignment="1" applyProtection="1">
      <alignment horizontal="left" vertical="center" wrapText="1"/>
    </xf>
    <xf numFmtId="0" fontId="18" fillId="18" borderId="5" xfId="0" applyFont="1" applyFill="1" applyBorder="1" applyAlignment="1" applyProtection="1">
      <alignment vertical="center" wrapText="1"/>
    </xf>
    <xf numFmtId="0" fontId="20" fillId="23" borderId="4" xfId="0" applyFont="1" applyFill="1" applyBorder="1" applyAlignment="1" applyProtection="1">
      <alignment horizontal="left" vertical="center"/>
    </xf>
    <xf numFmtId="0" fontId="20" fillId="23" borderId="4" xfId="0" applyFont="1" applyFill="1" applyBorder="1" applyAlignment="1" applyProtection="1">
      <alignment vertical="center" wrapText="1"/>
    </xf>
    <xf numFmtId="0" fontId="20" fillId="24" borderId="4" xfId="0" applyFont="1" applyFill="1" applyBorder="1" applyAlignment="1" applyProtection="1">
      <alignment horizontal="left" vertical="center"/>
    </xf>
    <xf numFmtId="0" fontId="20" fillId="24" borderId="4" xfId="0" applyFont="1" applyFill="1" applyBorder="1" applyAlignment="1" applyProtection="1">
      <alignment vertical="center" wrapText="1"/>
    </xf>
    <xf numFmtId="0" fontId="20" fillId="26" borderId="4" xfId="0" applyFont="1" applyFill="1" applyBorder="1" applyAlignment="1">
      <alignment horizontal="left" vertical="center"/>
    </xf>
    <xf numFmtId="0" fontId="20" fillId="26" borderId="4" xfId="0" applyFont="1" applyFill="1" applyBorder="1" applyAlignment="1" applyProtection="1">
      <alignment horizontal="left" vertical="center"/>
    </xf>
    <xf numFmtId="0" fontId="18" fillId="26" borderId="4" xfId="0" applyFont="1" applyFill="1" applyBorder="1" applyAlignment="1" applyProtection="1">
      <alignment horizontal="left" vertical="center"/>
    </xf>
    <xf numFmtId="0" fontId="18" fillId="26" borderId="4" xfId="0" applyFont="1" applyFill="1" applyBorder="1" applyAlignment="1" applyProtection="1">
      <alignment vertical="center" wrapText="1"/>
    </xf>
    <xf numFmtId="0" fontId="18" fillId="18" borderId="4" xfId="14" applyFont="1" applyFill="1" applyBorder="1" applyAlignment="1">
      <alignment vertical="center" wrapText="1" readingOrder="1"/>
    </xf>
    <xf numFmtId="0" fontId="20" fillId="24" borderId="4" xfId="14" applyFont="1" applyFill="1" applyBorder="1" applyAlignment="1">
      <alignment vertical="center" wrapText="1" readingOrder="1"/>
    </xf>
    <xf numFmtId="0" fontId="55" fillId="18" borderId="0" xfId="0" applyFont="1" applyFill="1"/>
    <xf numFmtId="0" fontId="54" fillId="18" borderId="4" xfId="14" applyFont="1" applyFill="1" applyBorder="1" applyAlignment="1">
      <alignment vertical="center" wrapText="1" readingOrder="1"/>
    </xf>
    <xf numFmtId="0" fontId="20" fillId="23" borderId="4" xfId="14" applyFont="1" applyFill="1" applyBorder="1" applyAlignment="1">
      <alignment vertical="center" wrapText="1" readingOrder="1"/>
    </xf>
    <xf numFmtId="0" fontId="20" fillId="24" borderId="2" xfId="0" applyFont="1" applyFill="1" applyBorder="1" applyAlignment="1" applyProtection="1">
      <alignment horizontal="center" vertical="center" wrapText="1"/>
    </xf>
    <xf numFmtId="0" fontId="20" fillId="24" borderId="3" xfId="0" applyFont="1" applyFill="1" applyBorder="1" applyAlignment="1" applyProtection="1">
      <alignment horizontal="center" vertical="center" wrapText="1"/>
    </xf>
    <xf numFmtId="0" fontId="20" fillId="24" borderId="5" xfId="0" applyFont="1" applyFill="1" applyBorder="1" applyAlignment="1" applyProtection="1">
      <alignment horizontal="center" vertical="center" wrapText="1"/>
    </xf>
    <xf numFmtId="0" fontId="18" fillId="26" borderId="2" xfId="0" applyFont="1" applyFill="1" applyBorder="1" applyAlignment="1" applyProtection="1">
      <alignment horizontal="center" vertical="center" wrapText="1"/>
    </xf>
    <xf numFmtId="0" fontId="18" fillId="26" borderId="3" xfId="0" applyFont="1" applyFill="1" applyBorder="1" applyAlignment="1" applyProtection="1">
      <alignment horizontal="center" vertical="center" wrapText="1"/>
    </xf>
    <xf numFmtId="0" fontId="18" fillId="26" borderId="5" xfId="0" applyFont="1" applyFill="1" applyBorder="1" applyAlignment="1" applyProtection="1">
      <alignment horizontal="center" vertical="center" wrapText="1"/>
    </xf>
    <xf numFmtId="0" fontId="20" fillId="23" borderId="2" xfId="0" applyFont="1" applyFill="1" applyBorder="1" applyAlignment="1" applyProtection="1">
      <alignment horizontal="center" vertical="center" wrapText="1"/>
    </xf>
    <xf numFmtId="0" fontId="21" fillId="23" borderId="3" xfId="0" applyFont="1" applyFill="1" applyBorder="1" applyAlignment="1" applyProtection="1">
      <alignment horizontal="left" vertical="center" wrapText="1"/>
    </xf>
    <xf numFmtId="0" fontId="21" fillId="23" borderId="5" xfId="0" applyFont="1" applyFill="1" applyBorder="1" applyAlignment="1" applyProtection="1">
      <alignment horizontal="left" vertical="center" wrapText="1"/>
    </xf>
    <xf numFmtId="0" fontId="20" fillId="23" borderId="4" xfId="0" applyFont="1" applyFill="1" applyBorder="1" applyAlignment="1" applyProtection="1">
      <alignment wrapText="1"/>
    </xf>
    <xf numFmtId="0" fontId="20" fillId="23" borderId="2" xfId="0" applyFont="1" applyFill="1" applyBorder="1" applyAlignment="1" applyProtection="1">
      <alignment horizontal="left" vertical="center" wrapText="1" indent="1"/>
    </xf>
    <xf numFmtId="0" fontId="20" fillId="23" borderId="3" xfId="0" applyFont="1" applyFill="1" applyBorder="1" applyAlignment="1" applyProtection="1">
      <alignment horizontal="left" vertical="center" wrapText="1" indent="1"/>
    </xf>
    <xf numFmtId="0" fontId="20" fillId="23" borderId="5" xfId="0" applyFont="1" applyFill="1" applyBorder="1" applyAlignment="1" applyProtection="1">
      <alignment horizontal="left" vertical="center" wrapText="1" indent="1"/>
    </xf>
    <xf numFmtId="0" fontId="25" fillId="23" borderId="4" xfId="14" applyFont="1" applyFill="1" applyBorder="1" applyAlignment="1">
      <alignment vertical="center" wrapText="1" readingOrder="1"/>
    </xf>
    <xf numFmtId="0" fontId="20" fillId="24" borderId="2" xfId="0" applyFont="1" applyFill="1" applyBorder="1" applyAlignment="1" applyProtection="1">
      <alignment horizontal="left" vertical="center" wrapText="1" indent="1"/>
    </xf>
    <xf numFmtId="0" fontId="20" fillId="24" borderId="3" xfId="0" applyFont="1" applyFill="1" applyBorder="1" applyAlignment="1" applyProtection="1">
      <alignment horizontal="left" vertical="center" wrapText="1" indent="1"/>
    </xf>
    <xf numFmtId="0" fontId="20" fillId="24" borderId="5" xfId="0" applyFont="1" applyFill="1" applyBorder="1" applyAlignment="1" applyProtection="1">
      <alignment horizontal="left" vertical="center" wrapText="1" indent="1"/>
    </xf>
    <xf numFmtId="0" fontId="18" fillId="26" borderId="2" xfId="0" applyFont="1" applyFill="1" applyBorder="1" applyAlignment="1" applyProtection="1">
      <alignment horizontal="left" vertical="center" wrapText="1" indent="1"/>
    </xf>
    <xf numFmtId="0" fontId="18" fillId="26" borderId="3" xfId="0" applyFont="1" applyFill="1" applyBorder="1" applyAlignment="1" applyProtection="1">
      <alignment horizontal="left" vertical="center" wrapText="1" indent="1"/>
    </xf>
    <xf numFmtId="0" fontId="18" fillId="26" borderId="5" xfId="0" applyFont="1" applyFill="1" applyBorder="1" applyAlignment="1" applyProtection="1">
      <alignment horizontal="left" vertical="center" wrapText="1" indent="1"/>
    </xf>
    <xf numFmtId="0" fontId="20" fillId="23" borderId="5" xfId="0" applyFont="1" applyFill="1" applyBorder="1" applyAlignment="1" applyProtection="1">
      <alignment wrapText="1"/>
    </xf>
    <xf numFmtId="0" fontId="20" fillId="23" borderId="5" xfId="0" applyFont="1" applyFill="1" applyBorder="1" applyAlignment="1">
      <alignment horizontal="left" vertical="center" wrapText="1"/>
    </xf>
    <xf numFmtId="0" fontId="25" fillId="24" borderId="4" xfId="14" applyFont="1" applyFill="1" applyBorder="1" applyAlignment="1">
      <alignment vertical="center" wrapText="1" readingOrder="1"/>
    </xf>
    <xf numFmtId="0" fontId="26" fillId="18" borderId="4" xfId="14" applyFont="1" applyFill="1" applyBorder="1" applyAlignment="1">
      <alignment vertical="center" wrapText="1" readingOrder="1"/>
    </xf>
    <xf numFmtId="0" fontId="26" fillId="18" borderId="5" xfId="14" applyFont="1" applyFill="1" applyBorder="1" applyAlignment="1">
      <alignment vertical="center" wrapText="1" readingOrder="1"/>
    </xf>
    <xf numFmtId="0" fontId="20" fillId="23" borderId="3" xfId="0" applyFont="1" applyFill="1" applyBorder="1" applyAlignment="1" applyProtection="1">
      <alignment horizontal="center" vertical="center" wrapText="1"/>
    </xf>
    <xf numFmtId="0" fontId="20" fillId="23" borderId="5" xfId="0" applyFont="1" applyFill="1" applyBorder="1" applyAlignment="1" applyProtection="1">
      <alignment horizontal="center" vertical="center" wrapText="1"/>
    </xf>
    <xf numFmtId="0" fontId="46" fillId="0" borderId="0" xfId="19" applyNumberFormat="1" applyFont="1" applyFill="1" applyBorder="1" applyAlignment="1" applyProtection="1">
      <alignment wrapText="1"/>
    </xf>
    <xf numFmtId="0" fontId="47" fillId="0" borderId="0" xfId="19" applyNumberFormat="1" applyFont="1" applyFill="1" applyBorder="1" applyAlignment="1" applyProtection="1">
      <alignment wrapText="1"/>
    </xf>
    <xf numFmtId="4" fontId="40" fillId="27" borderId="7" xfId="19" quotePrefix="1" applyNumberFormat="1" applyFont="1" applyFill="1" applyBorder="1" applyAlignment="1" applyProtection="1">
      <alignment horizontal="left" vertical="center" wrapText="1"/>
    </xf>
    <xf numFmtId="4" fontId="41" fillId="27" borderId="8" xfId="19" applyNumberFormat="1" applyFont="1" applyFill="1" applyBorder="1" applyAlignment="1" applyProtection="1">
      <alignment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8" borderId="7" xfId="19" applyNumberFormat="1" applyFont="1" applyFill="1" applyBorder="1" applyAlignment="1" applyProtection="1">
      <alignment horizontal="left" vertical="center" wrapText="1"/>
    </xf>
    <xf numFmtId="4" fontId="40" fillId="28" borderId="8" xfId="19" applyNumberFormat="1" applyFont="1" applyFill="1" applyBorder="1" applyAlignment="1" applyProtection="1">
      <alignment horizontal="left" vertical="center" wrapText="1"/>
    </xf>
    <xf numFmtId="4" fontId="40" fillId="28" borderId="10" xfId="19" applyNumberFormat="1" applyFont="1" applyFill="1" applyBorder="1" applyAlignment="1" applyProtection="1">
      <alignment horizontal="left" vertical="center" wrapText="1"/>
    </xf>
    <xf numFmtId="4" fontId="40" fillId="27" borderId="7" xfId="19" applyNumberFormat="1" applyFont="1" applyFill="1" applyBorder="1" applyAlignment="1" applyProtection="1">
      <alignment horizontal="left" vertical="center" wrapText="1"/>
    </xf>
    <xf numFmtId="4" fontId="40" fillId="27" borderId="8" xfId="19" applyNumberFormat="1" applyFont="1" applyFill="1" applyBorder="1" applyAlignment="1" applyProtection="1">
      <alignment horizontal="left" vertical="center" wrapText="1"/>
    </xf>
    <xf numFmtId="4" fontId="40" fillId="27" borderId="10" xfId="19" applyNumberFormat="1" applyFont="1" applyFill="1" applyBorder="1" applyAlignment="1" applyProtection="1">
      <alignment horizontal="left" vertical="center" wrapText="1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4" fontId="2" fillId="0" borderId="8" xfId="19" applyNumberFormat="1" applyBorder="1" applyAlignment="1">
      <alignment horizontal="left" vertical="center" wrapText="1"/>
    </xf>
    <xf numFmtId="4" fontId="2" fillId="0" borderId="10" xfId="19" applyNumberFormat="1" applyBorder="1" applyAlignment="1">
      <alignment horizontal="left" vertical="center" wrapText="1"/>
    </xf>
    <xf numFmtId="4" fontId="40" fillId="0" borderId="7" xfId="19" quotePrefix="1" applyNumberFormat="1" applyFont="1" applyBorder="1" applyAlignment="1">
      <alignment horizontal="left" vertical="center"/>
    </xf>
    <xf numFmtId="4" fontId="41" fillId="0" borderId="8" xfId="19" applyNumberFormat="1" applyFont="1" applyFill="1" applyBorder="1" applyAlignment="1" applyProtection="1">
      <alignment vertical="center"/>
    </xf>
    <xf numFmtId="0" fontId="32" fillId="0" borderId="0" xfId="19" applyNumberFormat="1" applyFont="1" applyFill="1" applyBorder="1" applyAlignment="1" applyProtection="1">
      <alignment horizontal="center" vertical="center" wrapText="1"/>
    </xf>
    <xf numFmtId="0" fontId="34" fillId="0" borderId="0" xfId="19" applyNumberFormat="1" applyFont="1" applyFill="1" applyBorder="1" applyAlignment="1" applyProtection="1">
      <alignment vertical="center" wrapText="1"/>
    </xf>
    <xf numFmtId="0" fontId="36" fillId="0" borderId="0" xfId="19" applyFont="1" applyAlignment="1">
      <alignment wrapText="1"/>
    </xf>
    <xf numFmtId="4" fontId="41" fillId="27" borderId="8" xfId="19" applyNumberFormat="1" applyFont="1" applyFill="1" applyBorder="1" applyAlignment="1" applyProtection="1">
      <alignment vertical="center"/>
    </xf>
    <xf numFmtId="4" fontId="40" fillId="0" borderId="7" xfId="19" applyNumberFormat="1" applyFont="1" applyFill="1" applyBorder="1" applyAlignment="1" applyProtection="1">
      <alignment horizontal="left" vertical="center" wrapText="1"/>
    </xf>
    <xf numFmtId="4" fontId="41" fillId="0" borderId="8" xfId="19" applyNumberFormat="1" applyFont="1" applyFill="1" applyBorder="1" applyAlignment="1" applyProtection="1">
      <alignment vertical="center" wrapText="1"/>
    </xf>
    <xf numFmtId="4" fontId="40" fillId="0" borderId="7" xfId="19" quotePrefix="1" applyNumberFormat="1" applyFont="1" applyFill="1" applyBorder="1" applyAlignment="1">
      <alignment horizontal="left" vertical="center"/>
    </xf>
    <xf numFmtId="4" fontId="40" fillId="0" borderId="7" xfId="19" quotePrefix="1" applyNumberFormat="1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>
      <alignment horizontal="center"/>
    </xf>
    <xf numFmtId="0" fontId="16" fillId="0" borderId="0" xfId="0" applyFont="1" applyFill="1" applyAlignment="1" applyProtection="1">
      <alignment horizontal="center" vertical="center" wrapText="1"/>
    </xf>
    <xf numFmtId="0" fontId="24" fillId="9" borderId="4" xfId="0" applyFont="1" applyFill="1" applyBorder="1" applyAlignment="1">
      <alignment horizontal="center" vertical="center"/>
    </xf>
    <xf numFmtId="0" fontId="32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center" vertical="center" wrapText="1"/>
    </xf>
    <xf numFmtId="0" fontId="20" fillId="17" borderId="4" xfId="0" applyFont="1" applyFill="1" applyBorder="1" applyAlignment="1" applyProtection="1">
      <alignment horizontal="left" vertical="center" wrapText="1"/>
    </xf>
    <xf numFmtId="0" fontId="22" fillId="14" borderId="4" xfId="0" applyFont="1" applyFill="1" applyBorder="1" applyAlignment="1" applyProtection="1">
      <alignment horizontal="left" vertical="center" wrapText="1"/>
    </xf>
    <xf numFmtId="0" fontId="20" fillId="16" borderId="4" xfId="0" applyFont="1" applyFill="1" applyBorder="1" applyAlignment="1" applyProtection="1">
      <alignment horizontal="left" vertical="center" wrapText="1"/>
    </xf>
    <xf numFmtId="0" fontId="20" fillId="15" borderId="4" xfId="0" applyFont="1" applyFill="1" applyBorder="1" applyAlignment="1" applyProtection="1">
      <alignment horizontal="left" vertical="center" wrapText="1"/>
    </xf>
    <xf numFmtId="0" fontId="20" fillId="15" borderId="2" xfId="0" applyFont="1" applyFill="1" applyBorder="1" applyAlignment="1" applyProtection="1">
      <alignment horizontal="left" vertical="center" wrapText="1"/>
    </xf>
    <xf numFmtId="0" fontId="20" fillId="15" borderId="3" xfId="0" applyFont="1" applyFill="1" applyBorder="1" applyAlignment="1" applyProtection="1">
      <alignment horizontal="left"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0" fontId="20" fillId="16" borderId="2" xfId="0" applyFont="1" applyFill="1" applyBorder="1" applyAlignment="1" applyProtection="1">
      <alignment horizontal="left" vertical="center" wrapText="1"/>
    </xf>
    <xf numFmtId="0" fontId="20" fillId="16" borderId="3" xfId="0" applyFont="1" applyFill="1" applyBorder="1" applyAlignment="1" applyProtection="1">
      <alignment horizontal="left" vertical="center" wrapText="1"/>
    </xf>
    <xf numFmtId="0" fontId="20" fillId="16" borderId="5" xfId="0" applyFont="1" applyFill="1" applyBorder="1" applyAlignment="1" applyProtection="1">
      <alignment horizontal="left" vertical="center" wrapText="1"/>
    </xf>
    <xf numFmtId="0" fontId="22" fillId="14" borderId="2" xfId="0" applyFont="1" applyFill="1" applyBorder="1" applyAlignment="1" applyProtection="1">
      <alignment horizontal="left" vertical="center" wrapText="1"/>
    </xf>
    <xf numFmtId="0" fontId="22" fillId="14" borderId="3" xfId="0" applyFont="1" applyFill="1" applyBorder="1" applyAlignment="1" applyProtection="1">
      <alignment horizontal="left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7" borderId="2" xfId="0" applyFont="1" applyFill="1" applyBorder="1" applyAlignment="1" applyProtection="1">
      <alignment horizontal="left" vertical="center" wrapText="1"/>
    </xf>
    <xf numFmtId="0" fontId="20" fillId="17" borderId="3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0" fontId="20" fillId="10" borderId="4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0" fontId="20" fillId="23" borderId="4" xfId="0" applyFont="1" applyFill="1" applyBorder="1" applyAlignment="1" applyProtection="1">
      <alignment horizontal="left" vertical="center" wrapText="1" indent="1"/>
    </xf>
    <xf numFmtId="0" fontId="20" fillId="23" borderId="5" xfId="0" applyFont="1" applyFill="1" applyBorder="1" applyAlignment="1" applyProtection="1">
      <alignment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" xfId="14"/>
    <cellStyle name="Normalno" xfId="0" builtinId="0" customBuiltin="1"/>
    <cellStyle name="Normalno 2" xfId="19"/>
    <cellStyle name="Normalno 3" xfId="20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5" sqref="A5:J29"/>
    </sheetView>
  </sheetViews>
  <sheetFormatPr defaultColWidth="9.140625" defaultRowHeight="15" x14ac:dyDescent="0.25"/>
  <cols>
    <col min="1" max="4" width="9.140625" style="123"/>
    <col min="5" max="5" width="25.28515625" style="123" customWidth="1"/>
    <col min="6" max="7" width="25.28515625" style="123" hidden="1" customWidth="1"/>
    <col min="8" max="10" width="25.28515625" style="123" customWidth="1"/>
    <col min="11" max="16384" width="9.140625" style="123"/>
  </cols>
  <sheetData>
    <row r="1" spans="1:10" ht="42" customHeight="1" x14ac:dyDescent="0.25">
      <c r="A1" s="314" t="s">
        <v>296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18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 ht="15.75" x14ac:dyDescent="0.25">
      <c r="A3" s="314" t="s">
        <v>0</v>
      </c>
      <c r="B3" s="314"/>
      <c r="C3" s="314"/>
      <c r="D3" s="314"/>
      <c r="E3" s="314"/>
      <c r="F3" s="314"/>
      <c r="G3" s="314"/>
      <c r="H3" s="314"/>
      <c r="I3" s="315"/>
      <c r="J3" s="315"/>
    </row>
    <row r="4" spans="1:10" ht="18" x14ac:dyDescent="0.25">
      <c r="A4" s="124"/>
      <c r="B4" s="124"/>
      <c r="C4" s="124"/>
      <c r="D4" s="124"/>
      <c r="E4" s="124"/>
      <c r="F4" s="124"/>
      <c r="G4" s="124"/>
      <c r="H4" s="124"/>
      <c r="I4" s="125"/>
      <c r="J4" s="125"/>
    </row>
    <row r="5" spans="1:10" ht="15.75" x14ac:dyDescent="0.25">
      <c r="A5" s="314" t="s">
        <v>1</v>
      </c>
      <c r="B5" s="316"/>
      <c r="C5" s="316"/>
      <c r="D5" s="316"/>
      <c r="E5" s="316"/>
      <c r="F5" s="316"/>
      <c r="G5" s="316"/>
      <c r="H5" s="316"/>
      <c r="I5" s="316"/>
      <c r="J5" s="316"/>
    </row>
    <row r="6" spans="1:10" ht="18" x14ac:dyDescent="0.25">
      <c r="A6" s="126"/>
      <c r="B6" s="127"/>
      <c r="C6" s="127"/>
      <c r="D6" s="127"/>
      <c r="E6" s="128"/>
      <c r="F6" s="129"/>
      <c r="G6" s="129"/>
      <c r="H6" s="129"/>
      <c r="I6" s="129"/>
      <c r="J6" s="130" t="s">
        <v>218</v>
      </c>
    </row>
    <row r="7" spans="1:10" x14ac:dyDescent="0.25">
      <c r="A7" s="131"/>
      <c r="B7" s="132"/>
      <c r="C7" s="132"/>
      <c r="D7" s="133"/>
      <c r="E7" s="134"/>
      <c r="F7" s="135" t="s">
        <v>229</v>
      </c>
      <c r="G7" s="135" t="s">
        <v>221</v>
      </c>
      <c r="H7" s="135" t="s">
        <v>297</v>
      </c>
      <c r="I7" s="135" t="s">
        <v>278</v>
      </c>
      <c r="J7" s="135" t="s">
        <v>298</v>
      </c>
    </row>
    <row r="8" spans="1:10" x14ac:dyDescent="0.25">
      <c r="A8" s="306" t="s">
        <v>3</v>
      </c>
      <c r="B8" s="300"/>
      <c r="C8" s="300"/>
      <c r="D8" s="300"/>
      <c r="E8" s="317"/>
      <c r="F8" s="136">
        <f>F9+F10</f>
        <v>2255097.92</v>
      </c>
      <c r="G8" s="136">
        <f t="shared" ref="G8:J8" si="0">G9+G10</f>
        <v>2143275.94</v>
      </c>
      <c r="H8" s="136">
        <f t="shared" si="0"/>
        <v>3243292</v>
      </c>
      <c r="I8" s="136">
        <f>J8-H8</f>
        <v>633741.2799999998</v>
      </c>
      <c r="J8" s="136">
        <f t="shared" si="0"/>
        <v>3877033.28</v>
      </c>
    </row>
    <row r="9" spans="1:10" x14ac:dyDescent="0.25">
      <c r="A9" s="318" t="s">
        <v>230</v>
      </c>
      <c r="B9" s="319"/>
      <c r="C9" s="319"/>
      <c r="D9" s="319"/>
      <c r="E9" s="313"/>
      <c r="F9" s="137">
        <v>2255097.92</v>
      </c>
      <c r="G9" s="137">
        <v>2143275.94</v>
      </c>
      <c r="H9" s="137">
        <v>3243292</v>
      </c>
      <c r="I9" s="137">
        <f t="shared" ref="I9:I14" si="1">J9-H9</f>
        <v>633741.2799999998</v>
      </c>
      <c r="J9" s="137">
        <v>3877033.28</v>
      </c>
    </row>
    <row r="10" spans="1:10" x14ac:dyDescent="0.25">
      <c r="A10" s="320" t="s">
        <v>231</v>
      </c>
      <c r="B10" s="313"/>
      <c r="C10" s="313"/>
      <c r="D10" s="313"/>
      <c r="E10" s="313"/>
      <c r="F10" s="137">
        <v>0</v>
      </c>
      <c r="G10" s="137">
        <v>0</v>
      </c>
      <c r="H10" s="137">
        <v>0</v>
      </c>
      <c r="I10" s="137">
        <f t="shared" si="1"/>
        <v>0</v>
      </c>
      <c r="J10" s="137">
        <v>0</v>
      </c>
    </row>
    <row r="11" spans="1:10" x14ac:dyDescent="0.25">
      <c r="A11" s="138" t="s">
        <v>4</v>
      </c>
      <c r="B11" s="139"/>
      <c r="C11" s="139"/>
      <c r="D11" s="139"/>
      <c r="E11" s="139"/>
      <c r="F11" s="136">
        <f>F12+F13</f>
        <v>2237282.19</v>
      </c>
      <c r="G11" s="136">
        <f t="shared" ref="G11:J11" si="2">G12+G13</f>
        <v>2196365.0699999998</v>
      </c>
      <c r="H11" s="136">
        <f t="shared" si="2"/>
        <v>3301292</v>
      </c>
      <c r="I11" s="136">
        <f t="shared" si="1"/>
        <v>633741.2799999998</v>
      </c>
      <c r="J11" s="136">
        <f t="shared" si="2"/>
        <v>3935033.28</v>
      </c>
    </row>
    <row r="12" spans="1:10" x14ac:dyDescent="0.25">
      <c r="A12" s="321" t="s">
        <v>232</v>
      </c>
      <c r="B12" s="319"/>
      <c r="C12" s="319"/>
      <c r="D12" s="319"/>
      <c r="E12" s="319"/>
      <c r="F12" s="137">
        <v>2166382.08</v>
      </c>
      <c r="G12" s="137">
        <v>2189330.7599999998</v>
      </c>
      <c r="H12" s="137">
        <v>3181162</v>
      </c>
      <c r="I12" s="137">
        <f t="shared" si="1"/>
        <v>605353.7799999998</v>
      </c>
      <c r="J12" s="140">
        <v>3786515.78</v>
      </c>
    </row>
    <row r="13" spans="1:10" x14ac:dyDescent="0.25">
      <c r="A13" s="312" t="s">
        <v>233</v>
      </c>
      <c r="B13" s="313"/>
      <c r="C13" s="313"/>
      <c r="D13" s="313"/>
      <c r="E13" s="313"/>
      <c r="F13" s="141">
        <v>70900.11</v>
      </c>
      <c r="G13" s="141">
        <v>7034.31</v>
      </c>
      <c r="H13" s="141">
        <v>120130</v>
      </c>
      <c r="I13" s="141">
        <f t="shared" si="1"/>
        <v>28387.5</v>
      </c>
      <c r="J13" s="140">
        <v>148517.5</v>
      </c>
    </row>
    <row r="14" spans="1:10" x14ac:dyDescent="0.25">
      <c r="A14" s="299" t="s">
        <v>5</v>
      </c>
      <c r="B14" s="300"/>
      <c r="C14" s="300"/>
      <c r="D14" s="300"/>
      <c r="E14" s="300"/>
      <c r="F14" s="136">
        <f>F8-F11</f>
        <v>17815.729999999981</v>
      </c>
      <c r="G14" s="136">
        <f t="shared" ref="G14:J14" si="3">G8-G11</f>
        <v>-53089.129999999888</v>
      </c>
      <c r="H14" s="136">
        <f t="shared" si="3"/>
        <v>-58000</v>
      </c>
      <c r="I14" s="136">
        <f t="shared" si="1"/>
        <v>0</v>
      </c>
      <c r="J14" s="136">
        <f t="shared" si="3"/>
        <v>-58000</v>
      </c>
    </row>
    <row r="15" spans="1:10" ht="18" x14ac:dyDescent="0.25">
      <c r="A15" s="142"/>
      <c r="B15" s="143"/>
      <c r="C15" s="143"/>
      <c r="D15" s="143"/>
      <c r="E15" s="143"/>
      <c r="F15" s="143"/>
      <c r="G15" s="143"/>
      <c r="H15" s="144"/>
      <c r="I15" s="144"/>
      <c r="J15" s="144"/>
    </row>
    <row r="16" spans="1:10" ht="15.75" x14ac:dyDescent="0.25">
      <c r="A16" s="301" t="s">
        <v>6</v>
      </c>
      <c r="B16" s="302"/>
      <c r="C16" s="302"/>
      <c r="D16" s="302"/>
      <c r="E16" s="302"/>
      <c r="F16" s="302"/>
      <c r="G16" s="302"/>
      <c r="H16" s="302"/>
      <c r="I16" s="302"/>
      <c r="J16" s="302"/>
    </row>
    <row r="17" spans="1:10" ht="18" x14ac:dyDescent="0.25">
      <c r="A17" s="142"/>
      <c r="B17" s="143"/>
      <c r="C17" s="143"/>
      <c r="D17" s="143"/>
      <c r="E17" s="143"/>
      <c r="F17" s="143"/>
      <c r="G17" s="143"/>
      <c r="H17" s="144"/>
      <c r="I17" s="144"/>
      <c r="J17" s="144"/>
    </row>
    <row r="18" spans="1:10" x14ac:dyDescent="0.25">
      <c r="A18" s="145"/>
      <c r="B18" s="146"/>
      <c r="C18" s="146"/>
      <c r="D18" s="147"/>
      <c r="E18" s="148"/>
      <c r="F18" s="149" t="s">
        <v>229</v>
      </c>
      <c r="G18" s="149" t="s">
        <v>221</v>
      </c>
      <c r="H18" s="149" t="s">
        <v>297</v>
      </c>
      <c r="I18" s="149" t="s">
        <v>278</v>
      </c>
      <c r="J18" s="149" t="s">
        <v>298</v>
      </c>
    </row>
    <row r="19" spans="1:10" x14ac:dyDescent="0.25">
      <c r="A19" s="312" t="s">
        <v>234</v>
      </c>
      <c r="B19" s="313"/>
      <c r="C19" s="313"/>
      <c r="D19" s="313"/>
      <c r="E19" s="313"/>
      <c r="F19" s="141">
        <v>0</v>
      </c>
      <c r="G19" s="141">
        <v>0</v>
      </c>
      <c r="H19" s="141"/>
      <c r="I19" s="141"/>
      <c r="J19" s="140"/>
    </row>
    <row r="20" spans="1:10" x14ac:dyDescent="0.25">
      <c r="A20" s="312" t="s">
        <v>235</v>
      </c>
      <c r="B20" s="313"/>
      <c r="C20" s="313"/>
      <c r="D20" s="313"/>
      <c r="E20" s="313"/>
      <c r="F20" s="141">
        <v>0</v>
      </c>
      <c r="G20" s="141">
        <v>0</v>
      </c>
      <c r="H20" s="141"/>
      <c r="I20" s="141"/>
      <c r="J20" s="140"/>
    </row>
    <row r="21" spans="1:10" x14ac:dyDescent="0.25">
      <c r="A21" s="299" t="s">
        <v>7</v>
      </c>
      <c r="B21" s="300"/>
      <c r="C21" s="300"/>
      <c r="D21" s="300"/>
      <c r="E21" s="300"/>
      <c r="F21" s="136">
        <f>F19-F20</f>
        <v>0</v>
      </c>
      <c r="G21" s="136">
        <f t="shared" ref="G21:J21" si="4">G19-G20</f>
        <v>0</v>
      </c>
      <c r="H21" s="136">
        <f t="shared" si="4"/>
        <v>0</v>
      </c>
      <c r="I21" s="136">
        <f t="shared" si="4"/>
        <v>0</v>
      </c>
      <c r="J21" s="136">
        <f t="shared" si="4"/>
        <v>0</v>
      </c>
    </row>
    <row r="22" spans="1:10" x14ac:dyDescent="0.25">
      <c r="A22" s="299" t="s">
        <v>9</v>
      </c>
      <c r="B22" s="300"/>
      <c r="C22" s="300"/>
      <c r="D22" s="300"/>
      <c r="E22" s="300"/>
      <c r="F22" s="136">
        <f>F14+F21</f>
        <v>17815.729999999981</v>
      </c>
      <c r="G22" s="136">
        <f t="shared" ref="G22:J22" si="5">G14+G21</f>
        <v>-53089.129999999888</v>
      </c>
      <c r="H22" s="136">
        <f t="shared" si="5"/>
        <v>-58000</v>
      </c>
      <c r="I22" s="136">
        <f t="shared" si="5"/>
        <v>0</v>
      </c>
      <c r="J22" s="136">
        <f t="shared" si="5"/>
        <v>-58000</v>
      </c>
    </row>
    <row r="23" spans="1:10" ht="18" x14ac:dyDescent="0.25">
      <c r="A23" s="150"/>
      <c r="B23" s="143"/>
      <c r="C23" s="143"/>
      <c r="D23" s="143"/>
      <c r="E23" s="143"/>
      <c r="F23" s="143"/>
      <c r="G23" s="143"/>
      <c r="H23" s="144"/>
      <c r="I23" s="144"/>
      <c r="J23" s="144"/>
    </row>
    <row r="24" spans="1:10" ht="15.75" x14ac:dyDescent="0.25">
      <c r="A24" s="301" t="s">
        <v>236</v>
      </c>
      <c r="B24" s="302"/>
      <c r="C24" s="302"/>
      <c r="D24" s="302"/>
      <c r="E24" s="302"/>
      <c r="F24" s="302"/>
      <c r="G24" s="302"/>
      <c r="H24" s="302"/>
      <c r="I24" s="302"/>
      <c r="J24" s="302"/>
    </row>
    <row r="25" spans="1:10" ht="15.75" x14ac:dyDescent="0.25">
      <c r="A25" s="151"/>
      <c r="B25" s="152"/>
      <c r="C25" s="152"/>
      <c r="D25" s="152"/>
      <c r="E25" s="152"/>
      <c r="F25" s="152"/>
      <c r="G25" s="152"/>
      <c r="H25" s="152"/>
      <c r="I25" s="152"/>
      <c r="J25" s="152"/>
    </row>
    <row r="26" spans="1:10" x14ac:dyDescent="0.25">
      <c r="A26" s="145"/>
      <c r="B26" s="146"/>
      <c r="C26" s="146"/>
      <c r="D26" s="147"/>
      <c r="E26" s="148"/>
      <c r="F26" s="149" t="s">
        <v>229</v>
      </c>
      <c r="G26" s="149" t="s">
        <v>221</v>
      </c>
      <c r="H26" s="149" t="s">
        <v>297</v>
      </c>
      <c r="I26" s="149" t="s">
        <v>278</v>
      </c>
      <c r="J26" s="149" t="s">
        <v>298</v>
      </c>
    </row>
    <row r="27" spans="1:10" ht="15" customHeight="1" x14ac:dyDescent="0.25">
      <c r="A27" s="303" t="s">
        <v>237</v>
      </c>
      <c r="B27" s="304"/>
      <c r="C27" s="304"/>
      <c r="D27" s="304"/>
      <c r="E27" s="305"/>
      <c r="F27" s="153">
        <v>90495.84</v>
      </c>
      <c r="G27" s="153">
        <v>53089.13</v>
      </c>
      <c r="H27" s="153">
        <v>58000</v>
      </c>
      <c r="I27" s="153">
        <v>0</v>
      </c>
      <c r="J27" s="154">
        <v>58000</v>
      </c>
    </row>
    <row r="28" spans="1:10" ht="15" customHeight="1" x14ac:dyDescent="0.25">
      <c r="A28" s="299" t="s">
        <v>238</v>
      </c>
      <c r="B28" s="300"/>
      <c r="C28" s="300"/>
      <c r="D28" s="300"/>
      <c r="E28" s="300"/>
      <c r="F28" s="155">
        <f>F22+F27</f>
        <v>108311.56999999998</v>
      </c>
      <c r="G28" s="155">
        <f t="shared" ref="G28:J28" si="6">G22+G27</f>
        <v>1.0913936421275139E-10</v>
      </c>
      <c r="H28" s="155">
        <f t="shared" si="6"/>
        <v>0</v>
      </c>
      <c r="I28" s="155">
        <f t="shared" si="6"/>
        <v>0</v>
      </c>
      <c r="J28" s="156">
        <f t="shared" si="6"/>
        <v>0</v>
      </c>
    </row>
    <row r="29" spans="1:10" ht="45" customHeight="1" x14ac:dyDescent="0.25">
      <c r="A29" s="306" t="s">
        <v>239</v>
      </c>
      <c r="B29" s="307"/>
      <c r="C29" s="307"/>
      <c r="D29" s="307"/>
      <c r="E29" s="308"/>
      <c r="F29" s="155">
        <f>F14+F21+F27-F28</f>
        <v>0</v>
      </c>
      <c r="G29" s="155">
        <f t="shared" ref="G29:J29" si="7">G14+G21+G27-G28</f>
        <v>0</v>
      </c>
      <c r="H29" s="155">
        <f t="shared" si="7"/>
        <v>0</v>
      </c>
      <c r="I29" s="155">
        <f t="shared" si="7"/>
        <v>0</v>
      </c>
      <c r="J29" s="156">
        <f t="shared" si="7"/>
        <v>0</v>
      </c>
    </row>
    <row r="30" spans="1:10" ht="15.75" x14ac:dyDescent="0.25">
      <c r="A30" s="157"/>
      <c r="B30" s="158"/>
      <c r="C30" s="158"/>
      <c r="D30" s="158"/>
      <c r="E30" s="158"/>
      <c r="F30" s="158"/>
      <c r="G30" s="158"/>
      <c r="H30" s="158"/>
      <c r="I30" s="158"/>
      <c r="J30" s="158"/>
    </row>
    <row r="31" spans="1:10" ht="15.75" x14ac:dyDescent="0.25">
      <c r="A31" s="309" t="s">
        <v>240</v>
      </c>
      <c r="B31" s="309"/>
      <c r="C31" s="309"/>
      <c r="D31" s="309"/>
      <c r="E31" s="309"/>
      <c r="F31" s="309"/>
      <c r="G31" s="309"/>
      <c r="H31" s="309"/>
      <c r="I31" s="309"/>
      <c r="J31" s="309"/>
    </row>
    <row r="32" spans="1:10" ht="18" x14ac:dyDescent="0.25">
      <c r="A32" s="159"/>
      <c r="B32" s="160"/>
      <c r="C32" s="160"/>
      <c r="D32" s="160"/>
      <c r="E32" s="160"/>
      <c r="F32" s="160"/>
      <c r="G32" s="160"/>
      <c r="H32" s="161"/>
      <c r="I32" s="161"/>
      <c r="J32" s="161"/>
    </row>
    <row r="33" spans="1:10" x14ac:dyDescent="0.25">
      <c r="A33" s="162"/>
      <c r="B33" s="163"/>
      <c r="C33" s="163"/>
      <c r="D33" s="164"/>
      <c r="E33" s="165"/>
      <c r="F33" s="166" t="s">
        <v>229</v>
      </c>
      <c r="G33" s="166" t="s">
        <v>221</v>
      </c>
      <c r="H33" s="166" t="s">
        <v>297</v>
      </c>
      <c r="I33" s="166" t="s">
        <v>278</v>
      </c>
      <c r="J33" s="166" t="s">
        <v>298</v>
      </c>
    </row>
    <row r="34" spans="1:10" x14ac:dyDescent="0.25">
      <c r="A34" s="303" t="s">
        <v>237</v>
      </c>
      <c r="B34" s="304"/>
      <c r="C34" s="304"/>
      <c r="D34" s="304"/>
      <c r="E34" s="305"/>
      <c r="F34" s="153">
        <v>0</v>
      </c>
      <c r="G34" s="153">
        <f>F37</f>
        <v>0</v>
      </c>
      <c r="H34" s="153">
        <f>G37</f>
        <v>0</v>
      </c>
      <c r="I34" s="153">
        <f>H37</f>
        <v>0</v>
      </c>
      <c r="J34" s="154">
        <f>I37</f>
        <v>0</v>
      </c>
    </row>
    <row r="35" spans="1:10" ht="28.5" customHeight="1" x14ac:dyDescent="0.25">
      <c r="A35" s="303" t="s">
        <v>8</v>
      </c>
      <c r="B35" s="304"/>
      <c r="C35" s="304"/>
      <c r="D35" s="304"/>
      <c r="E35" s="305"/>
      <c r="F35" s="153">
        <v>0</v>
      </c>
      <c r="G35" s="153">
        <v>0</v>
      </c>
      <c r="H35" s="153">
        <v>0</v>
      </c>
      <c r="I35" s="153">
        <v>0</v>
      </c>
      <c r="J35" s="154">
        <v>0</v>
      </c>
    </row>
    <row r="36" spans="1:10" x14ac:dyDescent="0.25">
      <c r="A36" s="303" t="s">
        <v>241</v>
      </c>
      <c r="B36" s="310"/>
      <c r="C36" s="310"/>
      <c r="D36" s="310"/>
      <c r="E36" s="311"/>
      <c r="F36" s="153">
        <v>0</v>
      </c>
      <c r="G36" s="153">
        <v>0</v>
      </c>
      <c r="H36" s="153">
        <v>0</v>
      </c>
      <c r="I36" s="153">
        <v>0</v>
      </c>
      <c r="J36" s="154">
        <v>0</v>
      </c>
    </row>
    <row r="37" spans="1:10" ht="15" customHeight="1" x14ac:dyDescent="0.25">
      <c r="A37" s="299" t="s">
        <v>238</v>
      </c>
      <c r="B37" s="300"/>
      <c r="C37" s="300"/>
      <c r="D37" s="300"/>
      <c r="E37" s="300"/>
      <c r="F37" s="167">
        <f>F34-F35+F36</f>
        <v>0</v>
      </c>
      <c r="G37" s="167">
        <f t="shared" ref="G37:J37" si="8">G34-G35+G36</f>
        <v>0</v>
      </c>
      <c r="H37" s="167">
        <f t="shared" si="8"/>
        <v>0</v>
      </c>
      <c r="I37" s="167">
        <f t="shared" si="8"/>
        <v>0</v>
      </c>
      <c r="J37" s="168">
        <f t="shared" si="8"/>
        <v>0</v>
      </c>
    </row>
    <row r="38" spans="1:10" ht="17.25" customHeight="1" x14ac:dyDescent="0.25">
      <c r="A38" s="169"/>
      <c r="B38" s="169"/>
      <c r="C38" s="169"/>
      <c r="D38" s="169"/>
      <c r="E38" s="169"/>
      <c r="F38" s="169"/>
      <c r="G38" s="169"/>
      <c r="H38" s="169"/>
      <c r="I38" s="169"/>
      <c r="J38" s="169"/>
    </row>
    <row r="39" spans="1:10" ht="31.5" customHeight="1" x14ac:dyDescent="0.25">
      <c r="A39" s="297" t="s">
        <v>242</v>
      </c>
      <c r="B39" s="298"/>
      <c r="C39" s="298"/>
      <c r="D39" s="298"/>
      <c r="E39" s="298"/>
      <c r="F39" s="298"/>
      <c r="G39" s="298"/>
      <c r="H39" s="298"/>
      <c r="I39" s="298"/>
      <c r="J39" s="298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94"/>
  <sheetViews>
    <sheetView topLeftCell="A8" zoomScaleNormal="100" zoomScaleSheetLayoutView="80" workbookViewId="0">
      <selection activeCell="H134" sqref="H134"/>
    </sheetView>
  </sheetViews>
  <sheetFormatPr defaultRowHeight="15" x14ac:dyDescent="0.25"/>
  <cols>
    <col min="1" max="1" width="7.85546875" customWidth="1"/>
    <col min="2" max="2" width="8.85546875" customWidth="1"/>
    <col min="3" max="3" width="12" customWidth="1"/>
    <col min="4" max="4" width="9" customWidth="1"/>
    <col min="5" max="5" width="26.7109375" customWidth="1"/>
    <col min="6" max="7" width="26.7109375" hidden="1" customWidth="1"/>
    <col min="8" max="10" width="26.7109375" customWidth="1"/>
    <col min="11" max="11" width="12.42578125" customWidth="1"/>
    <col min="12" max="12" width="13.42578125" customWidth="1"/>
    <col min="13" max="13" width="11.7109375" bestFit="1" customWidth="1"/>
    <col min="14" max="58" width="9" customWidth="1"/>
    <col min="59" max="1018" width="12.140625" customWidth="1"/>
    <col min="1019" max="1019" width="9.140625" customWidth="1"/>
  </cols>
  <sheetData>
    <row r="1" spans="1:58" ht="42" customHeight="1" x14ac:dyDescent="0.25">
      <c r="A1" s="323" t="s">
        <v>299</v>
      </c>
      <c r="B1" s="323"/>
      <c r="C1" s="323"/>
      <c r="D1" s="323"/>
      <c r="E1" s="323"/>
      <c r="F1" s="323"/>
      <c r="G1" s="323"/>
      <c r="H1" s="323"/>
      <c r="I1" s="323"/>
      <c r="J1" s="323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</row>
    <row r="2" spans="1:58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</row>
    <row r="3" spans="1:58" ht="15.75" customHeight="1" x14ac:dyDescent="0.25">
      <c r="A3" s="323" t="s">
        <v>0</v>
      </c>
      <c r="B3" s="323"/>
      <c r="C3" s="323"/>
      <c r="D3" s="323"/>
      <c r="E3" s="323"/>
      <c r="F3" s="323"/>
      <c r="G3" s="323"/>
      <c r="H3" s="323"/>
      <c r="I3" s="323"/>
      <c r="J3" s="323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</row>
    <row r="4" spans="1:58" ht="18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</row>
    <row r="5" spans="1:58" ht="18" customHeight="1" x14ac:dyDescent="0.25">
      <c r="A5" s="323" t="s">
        <v>10</v>
      </c>
      <c r="B5" s="323"/>
      <c r="C5" s="323"/>
      <c r="D5" s="323"/>
      <c r="E5" s="323"/>
      <c r="F5" s="323"/>
      <c r="G5" s="323"/>
      <c r="H5" s="323"/>
      <c r="I5" s="323"/>
      <c r="J5" s="323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</row>
    <row r="6" spans="1:58" ht="18" x14ac:dyDescent="0.25">
      <c r="A6" s="1"/>
      <c r="B6" s="1"/>
      <c r="C6" s="1"/>
      <c r="D6" s="1"/>
      <c r="E6" s="1"/>
      <c r="F6" s="1"/>
      <c r="G6" s="1"/>
      <c r="H6" s="1"/>
      <c r="I6" s="2"/>
      <c r="J6" s="2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58" ht="15.75" customHeight="1" x14ac:dyDescent="0.25">
      <c r="A7" s="323" t="s">
        <v>243</v>
      </c>
      <c r="B7" s="323"/>
      <c r="C7" s="323"/>
      <c r="D7" s="323"/>
      <c r="E7" s="323"/>
      <c r="F7" s="323"/>
      <c r="G7" s="323"/>
      <c r="H7" s="323"/>
      <c r="I7" s="323"/>
      <c r="J7" s="323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58" ht="18" x14ac:dyDescent="0.25">
      <c r="A8" s="1"/>
      <c r="B8" s="1"/>
      <c r="C8" s="1"/>
      <c r="D8" s="1"/>
      <c r="E8" s="1"/>
      <c r="F8" s="1"/>
      <c r="G8" s="1"/>
      <c r="H8" s="1"/>
      <c r="I8" s="2"/>
      <c r="J8" s="117" t="s">
        <v>218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</row>
    <row r="9" spans="1:58" x14ac:dyDescent="0.25">
      <c r="A9" s="3" t="s">
        <v>11</v>
      </c>
      <c r="B9" s="4" t="s">
        <v>12</v>
      </c>
      <c r="C9" s="4" t="s">
        <v>13</v>
      </c>
      <c r="D9" s="4" t="s">
        <v>14</v>
      </c>
      <c r="E9" s="4" t="s">
        <v>16</v>
      </c>
      <c r="F9" s="4" t="s">
        <v>217</v>
      </c>
      <c r="G9" s="3" t="s">
        <v>219</v>
      </c>
      <c r="H9" s="3" t="s">
        <v>300</v>
      </c>
      <c r="I9" s="218" t="s">
        <v>278</v>
      </c>
      <c r="J9" s="3" t="s">
        <v>298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</row>
    <row r="10" spans="1:58" ht="15.75" customHeight="1" x14ac:dyDescent="0.25">
      <c r="A10" s="5">
        <v>6</v>
      </c>
      <c r="B10" s="5"/>
      <c r="C10" s="5"/>
      <c r="D10" s="5"/>
      <c r="E10" s="5" t="s">
        <v>17</v>
      </c>
      <c r="F10" s="6">
        <f>F11+F22+F26+F29+F35+F39</f>
        <v>2255097.92</v>
      </c>
      <c r="G10" s="6">
        <f>G11+G22+G26+G29+G35+G39</f>
        <v>2143275.9421793087</v>
      </c>
      <c r="H10" s="6">
        <f>H11+H22+H26+H29+H35+H39</f>
        <v>3243292</v>
      </c>
      <c r="I10" s="6">
        <f>J10-H10</f>
        <v>633741.28000000026</v>
      </c>
      <c r="J10" s="6">
        <f t="shared" ref="J10" si="0">J11+J22+J26+J29+J35+J39</f>
        <v>3877033.2800000003</v>
      </c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</row>
    <row r="11" spans="1:58" s="100" customFormat="1" ht="38.25" x14ac:dyDescent="0.25">
      <c r="A11" s="228"/>
      <c r="B11" s="228">
        <v>63</v>
      </c>
      <c r="C11" s="228"/>
      <c r="D11" s="228"/>
      <c r="E11" s="228" t="s">
        <v>18</v>
      </c>
      <c r="F11" s="229">
        <f>F12+F14+F17+F19</f>
        <v>1884472.5899999999</v>
      </c>
      <c r="G11" s="229">
        <f t="shared" ref="G11:J11" si="1">G12+G14+G17+G19</f>
        <v>1869048.3846904242</v>
      </c>
      <c r="H11" s="229">
        <f t="shared" si="1"/>
        <v>2731740</v>
      </c>
      <c r="I11" s="229">
        <f t="shared" ref="I11:I43" si="2">J11-H11</f>
        <v>506455</v>
      </c>
      <c r="J11" s="229">
        <f t="shared" si="1"/>
        <v>3238195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</row>
    <row r="12" spans="1:58" s="100" customFormat="1" ht="38.25" hidden="1" x14ac:dyDescent="0.25">
      <c r="A12" s="230"/>
      <c r="B12" s="230"/>
      <c r="C12" s="230">
        <v>632</v>
      </c>
      <c r="D12" s="230"/>
      <c r="E12" s="230" t="s">
        <v>19</v>
      </c>
      <c r="F12" s="231">
        <f t="shared" ref="F12:J12" si="3">F13</f>
        <v>45631.18</v>
      </c>
      <c r="G12" s="231">
        <f t="shared" si="3"/>
        <v>0</v>
      </c>
      <c r="H12" s="231">
        <f t="shared" si="3"/>
        <v>5000</v>
      </c>
      <c r="I12" s="231">
        <f t="shared" si="2"/>
        <v>0</v>
      </c>
      <c r="J12" s="231">
        <f t="shared" si="3"/>
        <v>5000</v>
      </c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</row>
    <row r="13" spans="1:58" s="100" customFormat="1" ht="25.5" hidden="1" x14ac:dyDescent="0.25">
      <c r="A13" s="232"/>
      <c r="B13" s="233"/>
      <c r="C13" s="233"/>
      <c r="D13" s="233">
        <v>6323</v>
      </c>
      <c r="E13" s="233" t="s">
        <v>20</v>
      </c>
      <c r="F13" s="234">
        <v>45631.18</v>
      </c>
      <c r="G13" s="234">
        <v>0</v>
      </c>
      <c r="H13" s="234">
        <v>5000</v>
      </c>
      <c r="I13" s="234">
        <f t="shared" si="2"/>
        <v>0</v>
      </c>
      <c r="J13" s="234">
        <v>5000</v>
      </c>
      <c r="M13" s="107"/>
    </row>
    <row r="14" spans="1:58" s="100" customFormat="1" ht="38.25" hidden="1" x14ac:dyDescent="0.25">
      <c r="A14" s="230"/>
      <c r="B14" s="230"/>
      <c r="C14" s="230">
        <v>636</v>
      </c>
      <c r="D14" s="230"/>
      <c r="E14" s="230" t="s">
        <v>21</v>
      </c>
      <c r="F14" s="231">
        <f t="shared" ref="F14:G14" si="4">F15+F16</f>
        <v>1774395.98</v>
      </c>
      <c r="G14" s="231">
        <f t="shared" si="4"/>
        <v>1834693.7493463403</v>
      </c>
      <c r="H14" s="231">
        <f>H15+H16</f>
        <v>2721440</v>
      </c>
      <c r="I14" s="231">
        <f t="shared" si="2"/>
        <v>491755</v>
      </c>
      <c r="J14" s="231">
        <f>J15+J16</f>
        <v>3213195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</row>
    <row r="15" spans="1:58" s="100" customFormat="1" ht="45.75" hidden="1" customHeight="1" x14ac:dyDescent="0.25">
      <c r="A15" s="232"/>
      <c r="B15" s="233"/>
      <c r="C15" s="233"/>
      <c r="D15" s="233">
        <v>6361</v>
      </c>
      <c r="E15" s="233" t="s">
        <v>22</v>
      </c>
      <c r="F15" s="234">
        <v>1751756.83</v>
      </c>
      <c r="G15" s="234">
        <v>1813458.1</v>
      </c>
      <c r="H15" s="234">
        <v>2694510</v>
      </c>
      <c r="I15" s="234">
        <f t="shared" si="2"/>
        <v>491755</v>
      </c>
      <c r="J15" s="234">
        <v>3186265</v>
      </c>
    </row>
    <row r="16" spans="1:58" s="100" customFormat="1" ht="51" hidden="1" x14ac:dyDescent="0.25">
      <c r="A16" s="232"/>
      <c r="B16" s="233"/>
      <c r="C16" s="233"/>
      <c r="D16" s="233">
        <v>6362</v>
      </c>
      <c r="E16" s="233" t="s">
        <v>23</v>
      </c>
      <c r="F16" s="234">
        <v>22639.15</v>
      </c>
      <c r="G16" s="234">
        <v>21235.649346340168</v>
      </c>
      <c r="H16" s="234">
        <v>26930</v>
      </c>
      <c r="I16" s="234">
        <f t="shared" si="2"/>
        <v>0</v>
      </c>
      <c r="J16" s="234">
        <v>26930</v>
      </c>
    </row>
    <row r="17" spans="1:58" s="100" customFormat="1" ht="25.5" hidden="1" x14ac:dyDescent="0.25">
      <c r="A17" s="235"/>
      <c r="B17" s="235"/>
      <c r="C17" s="235">
        <v>638</v>
      </c>
      <c r="D17" s="235"/>
      <c r="E17" s="236" t="s">
        <v>25</v>
      </c>
      <c r="F17" s="231">
        <f t="shared" ref="F17:G17" si="5">F18</f>
        <v>64445.43</v>
      </c>
      <c r="G17" s="231">
        <f t="shared" si="5"/>
        <v>34354.635344083879</v>
      </c>
      <c r="H17" s="231">
        <f t="shared" ref="H17:J17" si="6">H18</f>
        <v>5000</v>
      </c>
      <c r="I17" s="231">
        <f t="shared" si="2"/>
        <v>14700</v>
      </c>
      <c r="J17" s="231">
        <f t="shared" si="6"/>
        <v>19700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</row>
    <row r="18" spans="1:58" s="100" customFormat="1" ht="25.5" hidden="1" x14ac:dyDescent="0.25">
      <c r="A18" s="237"/>
      <c r="B18" s="237"/>
      <c r="C18" s="237"/>
      <c r="D18" s="237">
        <v>6381</v>
      </c>
      <c r="E18" s="238" t="s">
        <v>26</v>
      </c>
      <c r="F18" s="234">
        <v>64445.43</v>
      </c>
      <c r="G18" s="234">
        <v>34354.635344083879</v>
      </c>
      <c r="H18" s="234">
        <v>5000</v>
      </c>
      <c r="I18" s="234">
        <f t="shared" si="2"/>
        <v>14700</v>
      </c>
      <c r="J18" s="234">
        <v>19700</v>
      </c>
    </row>
    <row r="19" spans="1:58" s="100" customFormat="1" ht="38.25" hidden="1" customHeight="1" x14ac:dyDescent="0.25">
      <c r="A19" s="235"/>
      <c r="B19" s="235"/>
      <c r="C19" s="235">
        <v>639</v>
      </c>
      <c r="D19" s="235"/>
      <c r="E19" s="236" t="s">
        <v>270</v>
      </c>
      <c r="F19" s="231">
        <f>F21</f>
        <v>0</v>
      </c>
      <c r="G19" s="231">
        <f t="shared" ref="G19" si="7">G21</f>
        <v>0</v>
      </c>
      <c r="H19" s="231">
        <f>SUM(H20:H21)</f>
        <v>300</v>
      </c>
      <c r="I19" s="231">
        <f t="shared" si="2"/>
        <v>0</v>
      </c>
      <c r="J19" s="231">
        <f>SUM(J20:J21)</f>
        <v>300</v>
      </c>
    </row>
    <row r="20" spans="1:58" s="100" customFormat="1" ht="38.25" hidden="1" x14ac:dyDescent="0.25">
      <c r="A20" s="237"/>
      <c r="B20" s="237"/>
      <c r="C20" s="237"/>
      <c r="D20" s="237">
        <v>6391</v>
      </c>
      <c r="E20" s="238" t="s">
        <v>302</v>
      </c>
      <c r="F20" s="234"/>
      <c r="G20" s="234"/>
      <c r="H20" s="234">
        <v>300</v>
      </c>
      <c r="I20" s="234">
        <f t="shared" si="2"/>
        <v>0</v>
      </c>
      <c r="J20" s="234">
        <v>300</v>
      </c>
    </row>
    <row r="21" spans="1:58" s="100" customFormat="1" ht="51" hidden="1" x14ac:dyDescent="0.25">
      <c r="A21" s="237"/>
      <c r="B21" s="237"/>
      <c r="C21" s="237"/>
      <c r="D21" s="237">
        <v>6393</v>
      </c>
      <c r="E21" s="238" t="s">
        <v>271</v>
      </c>
      <c r="F21" s="234">
        <v>0</v>
      </c>
      <c r="G21" s="234">
        <v>0</v>
      </c>
      <c r="H21" s="234">
        <v>0</v>
      </c>
      <c r="I21" s="234">
        <f t="shared" si="2"/>
        <v>0</v>
      </c>
      <c r="J21" s="234">
        <v>0</v>
      </c>
    </row>
    <row r="22" spans="1:58" s="100" customFormat="1" ht="38.25" customHeight="1" x14ac:dyDescent="0.25">
      <c r="A22" s="239"/>
      <c r="B22" s="239">
        <v>64</v>
      </c>
      <c r="C22" s="239"/>
      <c r="D22" s="239"/>
      <c r="E22" s="239" t="s">
        <v>27</v>
      </c>
      <c r="F22" s="229">
        <f t="shared" ref="F22:G22" si="8">F23</f>
        <v>2.02</v>
      </c>
      <c r="G22" s="229">
        <f t="shared" si="8"/>
        <v>5.3089123365850419</v>
      </c>
      <c r="H22" s="229">
        <f t="shared" ref="H22:J22" si="9">H23</f>
        <v>2</v>
      </c>
      <c r="I22" s="229">
        <f t="shared" si="2"/>
        <v>0</v>
      </c>
      <c r="J22" s="229">
        <f t="shared" si="9"/>
        <v>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</row>
    <row r="23" spans="1:58" s="100" customFormat="1" ht="38.25" hidden="1" customHeight="1" x14ac:dyDescent="0.25">
      <c r="A23" s="235"/>
      <c r="B23" s="235"/>
      <c r="C23" s="235">
        <v>641</v>
      </c>
      <c r="D23" s="235"/>
      <c r="E23" s="236" t="s">
        <v>28</v>
      </c>
      <c r="F23" s="231">
        <f t="shared" ref="F23:G23" si="10">SUM(F24:F25)</f>
        <v>2.02</v>
      </c>
      <c r="G23" s="231">
        <f t="shared" si="10"/>
        <v>5.3089123365850419</v>
      </c>
      <c r="H23" s="231">
        <f t="shared" ref="H23:J23" si="11">SUM(H24:H25)</f>
        <v>2</v>
      </c>
      <c r="I23" s="231">
        <f t="shared" si="2"/>
        <v>0</v>
      </c>
      <c r="J23" s="231">
        <f t="shared" si="11"/>
        <v>2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</row>
    <row r="24" spans="1:58" s="100" customFormat="1" ht="38.25" hidden="1" customHeight="1" x14ac:dyDescent="0.25">
      <c r="A24" s="237"/>
      <c r="B24" s="237"/>
      <c r="C24" s="237"/>
      <c r="D24" s="237">
        <v>6413</v>
      </c>
      <c r="E24" s="238" t="s">
        <v>29</v>
      </c>
      <c r="F24" s="234">
        <v>2.02</v>
      </c>
      <c r="G24" s="234">
        <v>5.3089123365850419</v>
      </c>
      <c r="H24" s="234">
        <v>2</v>
      </c>
      <c r="I24" s="234">
        <f t="shared" si="2"/>
        <v>0</v>
      </c>
      <c r="J24" s="234">
        <v>2</v>
      </c>
    </row>
    <row r="25" spans="1:58" s="100" customFormat="1" ht="38.25" hidden="1" customHeight="1" x14ac:dyDescent="0.25">
      <c r="A25" s="237"/>
      <c r="B25" s="237"/>
      <c r="C25" s="237"/>
      <c r="D25" s="237">
        <v>6415</v>
      </c>
      <c r="E25" s="238" t="s">
        <v>30</v>
      </c>
      <c r="F25" s="234">
        <v>0</v>
      </c>
      <c r="G25" s="234">
        <v>0</v>
      </c>
      <c r="H25" s="234">
        <v>0</v>
      </c>
      <c r="I25" s="234">
        <f t="shared" si="2"/>
        <v>0</v>
      </c>
      <c r="J25" s="234">
        <v>0</v>
      </c>
    </row>
    <row r="26" spans="1:58" s="100" customFormat="1" ht="51" x14ac:dyDescent="0.25">
      <c r="A26" s="239"/>
      <c r="B26" s="239">
        <v>65</v>
      </c>
      <c r="C26" s="239"/>
      <c r="D26" s="239"/>
      <c r="E26" s="240" t="s">
        <v>32</v>
      </c>
      <c r="F26" s="229">
        <f t="shared" ref="F26:G27" si="12">F27</f>
        <v>17080.71</v>
      </c>
      <c r="G26" s="229">
        <f t="shared" si="12"/>
        <v>10219.656247926205</v>
      </c>
      <c r="H26" s="229">
        <f t="shared" ref="H26:J27" si="13">H27</f>
        <v>17900</v>
      </c>
      <c r="I26" s="229">
        <f t="shared" si="2"/>
        <v>500</v>
      </c>
      <c r="J26" s="229">
        <f t="shared" si="13"/>
        <v>18400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</row>
    <row r="27" spans="1:58" s="100" customFormat="1" ht="25.5" hidden="1" x14ac:dyDescent="0.25">
      <c r="A27" s="235"/>
      <c r="B27" s="235"/>
      <c r="C27" s="235">
        <v>652</v>
      </c>
      <c r="D27" s="235"/>
      <c r="E27" s="236" t="s">
        <v>33</v>
      </c>
      <c r="F27" s="231">
        <f t="shared" si="12"/>
        <v>17080.71</v>
      </c>
      <c r="G27" s="231">
        <f t="shared" si="12"/>
        <v>10219.656247926205</v>
      </c>
      <c r="H27" s="231">
        <f t="shared" si="13"/>
        <v>17900</v>
      </c>
      <c r="I27" s="231">
        <f t="shared" si="2"/>
        <v>500</v>
      </c>
      <c r="J27" s="231">
        <f t="shared" si="13"/>
        <v>18400</v>
      </c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</row>
    <row r="28" spans="1:58" s="100" customFormat="1" hidden="1" x14ac:dyDescent="0.25">
      <c r="A28" s="237"/>
      <c r="B28" s="237"/>
      <c r="C28" s="237"/>
      <c r="D28" s="237">
        <v>6526</v>
      </c>
      <c r="E28" s="238" t="s">
        <v>34</v>
      </c>
      <c r="F28" s="234">
        <v>17080.71</v>
      </c>
      <c r="G28" s="234">
        <v>10219.656247926205</v>
      </c>
      <c r="H28" s="234">
        <v>17900</v>
      </c>
      <c r="I28" s="234">
        <f t="shared" si="2"/>
        <v>500</v>
      </c>
      <c r="J28" s="234">
        <v>18400</v>
      </c>
    </row>
    <row r="29" spans="1:58" s="100" customFormat="1" ht="51" x14ac:dyDescent="0.25">
      <c r="A29" s="239"/>
      <c r="B29" s="239">
        <v>66</v>
      </c>
      <c r="C29" s="239"/>
      <c r="D29" s="239"/>
      <c r="E29" s="240" t="s">
        <v>36</v>
      </c>
      <c r="F29" s="229">
        <f>F30+F33</f>
        <v>77791.259999999995</v>
      </c>
      <c r="G29" s="229">
        <f>G30+G33</f>
        <v>82083.74038091446</v>
      </c>
      <c r="H29" s="229">
        <f>H30+H33</f>
        <v>93348</v>
      </c>
      <c r="I29" s="229">
        <f t="shared" si="2"/>
        <v>45695</v>
      </c>
      <c r="J29" s="229">
        <f>J30+J33</f>
        <v>139043</v>
      </c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</row>
    <row r="30" spans="1:58" s="100" customFormat="1" ht="38.25" hidden="1" x14ac:dyDescent="0.25">
      <c r="A30" s="235"/>
      <c r="B30" s="235"/>
      <c r="C30" s="235">
        <v>661</v>
      </c>
      <c r="D30" s="235"/>
      <c r="E30" s="236" t="s">
        <v>37</v>
      </c>
      <c r="F30" s="231">
        <f>SUM(F31:F32)</f>
        <v>73750.679999999993</v>
      </c>
      <c r="G30" s="231">
        <f t="shared" ref="G30:H30" si="14">SUM(G31:G32)</f>
        <v>79230.2</v>
      </c>
      <c r="H30" s="231">
        <f t="shared" si="14"/>
        <v>91048</v>
      </c>
      <c r="I30" s="231">
        <f t="shared" si="2"/>
        <v>19645</v>
      </c>
      <c r="J30" s="231">
        <f t="shared" ref="J30" si="15">SUM(J31:J32)</f>
        <v>110693</v>
      </c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</row>
    <row r="31" spans="1:58" s="100" customFormat="1" ht="25.5" hidden="1" x14ac:dyDescent="0.25">
      <c r="A31" s="237"/>
      <c r="B31" s="237"/>
      <c r="C31" s="237"/>
      <c r="D31" s="237">
        <v>6614</v>
      </c>
      <c r="E31" s="238" t="s">
        <v>223</v>
      </c>
      <c r="F31" s="234">
        <v>131.4</v>
      </c>
      <c r="G31" s="234">
        <v>0</v>
      </c>
      <c r="H31" s="234">
        <v>0</v>
      </c>
      <c r="I31" s="234">
        <f t="shared" si="2"/>
        <v>0</v>
      </c>
      <c r="J31" s="234">
        <v>0</v>
      </c>
    </row>
    <row r="32" spans="1:58" s="100" customFormat="1" hidden="1" x14ac:dyDescent="0.25">
      <c r="A32" s="237"/>
      <c r="B32" s="237"/>
      <c r="C32" s="237"/>
      <c r="D32" s="237">
        <v>6615</v>
      </c>
      <c r="E32" s="238" t="s">
        <v>38</v>
      </c>
      <c r="F32" s="234">
        <v>73619.28</v>
      </c>
      <c r="G32" s="234">
        <v>79230.2</v>
      </c>
      <c r="H32" s="234">
        <v>91048</v>
      </c>
      <c r="I32" s="234">
        <f t="shared" si="2"/>
        <v>19645</v>
      </c>
      <c r="J32" s="234">
        <v>110693</v>
      </c>
    </row>
    <row r="33" spans="1:58" s="100" customFormat="1" ht="66.599999999999994" hidden="1" customHeight="1" x14ac:dyDescent="0.25">
      <c r="A33" s="235"/>
      <c r="B33" s="235"/>
      <c r="C33" s="235">
        <v>663</v>
      </c>
      <c r="D33" s="235"/>
      <c r="E33" s="236" t="s">
        <v>39</v>
      </c>
      <c r="F33" s="231">
        <f t="shared" ref="F33:G33" si="16">F34</f>
        <v>4040.58</v>
      </c>
      <c r="G33" s="231">
        <f t="shared" si="16"/>
        <v>2853.54038091446</v>
      </c>
      <c r="H33" s="231">
        <f t="shared" ref="H33:J33" si="17">H34</f>
        <v>2300</v>
      </c>
      <c r="I33" s="231">
        <f t="shared" si="2"/>
        <v>26050</v>
      </c>
      <c r="J33" s="231">
        <f t="shared" si="17"/>
        <v>28350</v>
      </c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</row>
    <row r="34" spans="1:58" s="100" customFormat="1" hidden="1" x14ac:dyDescent="0.25">
      <c r="A34" s="237"/>
      <c r="B34" s="237"/>
      <c r="C34" s="237"/>
      <c r="D34" s="237">
        <v>6631</v>
      </c>
      <c r="E34" s="238" t="s">
        <v>40</v>
      </c>
      <c r="F34" s="234">
        <v>4040.58</v>
      </c>
      <c r="G34" s="234">
        <v>2853.54038091446</v>
      </c>
      <c r="H34" s="234">
        <v>2300</v>
      </c>
      <c r="I34" s="234">
        <f t="shared" si="2"/>
        <v>26050</v>
      </c>
      <c r="J34" s="234">
        <v>28350</v>
      </c>
    </row>
    <row r="35" spans="1:58" s="100" customFormat="1" ht="49.7" customHeight="1" x14ac:dyDescent="0.25">
      <c r="A35" s="239"/>
      <c r="B35" s="239">
        <v>67</v>
      </c>
      <c r="C35" s="239"/>
      <c r="D35" s="239"/>
      <c r="E35" s="228" t="s">
        <v>42</v>
      </c>
      <c r="F35" s="229">
        <f t="shared" ref="F35:G35" si="18">F36</f>
        <v>275602.03000000003</v>
      </c>
      <c r="G35" s="229">
        <f t="shared" si="18"/>
        <v>181918.85194770721</v>
      </c>
      <c r="H35" s="229">
        <f t="shared" ref="H35:J35" si="19">H36</f>
        <v>399802</v>
      </c>
      <c r="I35" s="229">
        <f t="shared" si="2"/>
        <v>81091.280000000028</v>
      </c>
      <c r="J35" s="229">
        <f t="shared" si="19"/>
        <v>480893.28</v>
      </c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</row>
    <row r="36" spans="1:58" s="100" customFormat="1" ht="51" hidden="1" x14ac:dyDescent="0.25">
      <c r="A36" s="235"/>
      <c r="B36" s="235"/>
      <c r="C36" s="235">
        <v>671</v>
      </c>
      <c r="D36" s="235"/>
      <c r="E36" s="230" t="s">
        <v>43</v>
      </c>
      <c r="F36" s="231">
        <f t="shared" ref="F36:G36" si="20">SUM(F37:F38)</f>
        <v>275602.03000000003</v>
      </c>
      <c r="G36" s="231">
        <f t="shared" si="20"/>
        <v>181918.85194770721</v>
      </c>
      <c r="H36" s="231">
        <f t="shared" ref="H36" si="21">SUM(H37:H38)</f>
        <v>399802</v>
      </c>
      <c r="I36" s="231">
        <f t="shared" si="2"/>
        <v>81091.280000000028</v>
      </c>
      <c r="J36" s="231">
        <f>SUM(J37:J38)</f>
        <v>480893.28</v>
      </c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</row>
    <row r="37" spans="1:58" s="100" customFormat="1" ht="38.25" hidden="1" x14ac:dyDescent="0.25">
      <c r="A37" s="237"/>
      <c r="B37" s="237"/>
      <c r="C37" s="237"/>
      <c r="D37" s="237">
        <v>6711</v>
      </c>
      <c r="E37" s="233" t="s">
        <v>44</v>
      </c>
      <c r="F37" s="234">
        <v>227992.28</v>
      </c>
      <c r="G37" s="234">
        <v>181918.85194770721</v>
      </c>
      <c r="H37" s="234">
        <v>299802</v>
      </c>
      <c r="I37" s="234">
        <f t="shared" si="2"/>
        <v>71803.780000000028</v>
      </c>
      <c r="J37" s="234">
        <v>371605.78</v>
      </c>
    </row>
    <row r="38" spans="1:58" s="100" customFormat="1" ht="51" hidden="1" x14ac:dyDescent="0.25">
      <c r="A38" s="237"/>
      <c r="B38" s="237"/>
      <c r="C38" s="237"/>
      <c r="D38" s="237">
        <v>6712</v>
      </c>
      <c r="E38" s="233" t="s">
        <v>45</v>
      </c>
      <c r="F38" s="234">
        <v>47609.75</v>
      </c>
      <c r="G38" s="234">
        <v>0</v>
      </c>
      <c r="H38" s="234">
        <v>100000</v>
      </c>
      <c r="I38" s="234">
        <f t="shared" si="2"/>
        <v>9287.5</v>
      </c>
      <c r="J38" s="234">
        <v>109287.5</v>
      </c>
    </row>
    <row r="39" spans="1:58" s="100" customFormat="1" x14ac:dyDescent="0.25">
      <c r="A39" s="239"/>
      <c r="B39" s="239">
        <v>68</v>
      </c>
      <c r="C39" s="239"/>
      <c r="D39" s="239"/>
      <c r="E39" s="240" t="s">
        <v>48</v>
      </c>
      <c r="F39" s="229">
        <f t="shared" ref="F39:G40" si="22">F40</f>
        <v>149.31</v>
      </c>
      <c r="G39" s="229">
        <f t="shared" si="22"/>
        <v>0</v>
      </c>
      <c r="H39" s="229">
        <f t="shared" ref="H39:J40" si="23">H40</f>
        <v>500</v>
      </c>
      <c r="I39" s="229">
        <f t="shared" si="2"/>
        <v>0</v>
      </c>
      <c r="J39" s="229">
        <f t="shared" si="23"/>
        <v>500</v>
      </c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</row>
    <row r="40" spans="1:58" hidden="1" x14ac:dyDescent="0.25">
      <c r="A40" s="16"/>
      <c r="B40" s="16"/>
      <c r="C40" s="16">
        <v>683</v>
      </c>
      <c r="D40" s="16"/>
      <c r="E40" s="17" t="s">
        <v>48</v>
      </c>
      <c r="F40" s="10">
        <f t="shared" si="22"/>
        <v>149.31</v>
      </c>
      <c r="G40" s="10">
        <f t="shared" si="22"/>
        <v>0</v>
      </c>
      <c r="H40" s="10">
        <f t="shared" si="23"/>
        <v>500</v>
      </c>
      <c r="I40" s="10">
        <f t="shared" si="2"/>
        <v>0</v>
      </c>
      <c r="J40" s="10">
        <f t="shared" si="23"/>
        <v>500</v>
      </c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</row>
    <row r="41" spans="1:58" hidden="1" x14ac:dyDescent="0.25">
      <c r="A41" s="18"/>
      <c r="B41" s="18"/>
      <c r="C41" s="18"/>
      <c r="D41" s="18">
        <v>6831</v>
      </c>
      <c r="E41" s="20" t="s">
        <v>48</v>
      </c>
      <c r="F41" s="12">
        <v>149.31</v>
      </c>
      <c r="G41" s="12">
        <v>0</v>
      </c>
      <c r="H41" s="12">
        <v>500</v>
      </c>
      <c r="I41" s="12">
        <f t="shared" si="2"/>
        <v>0</v>
      </c>
      <c r="J41" s="12">
        <v>500</v>
      </c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</row>
    <row r="42" spans="1:58" x14ac:dyDescent="0.25">
      <c r="A42" s="22"/>
      <c r="B42" s="22"/>
      <c r="C42" s="22"/>
      <c r="D42" s="22"/>
      <c r="E42" s="23"/>
      <c r="F42" s="12"/>
      <c r="G42" s="12"/>
      <c r="H42" s="12"/>
      <c r="I42" s="12"/>
      <c r="J42" s="12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</row>
    <row r="43" spans="1:58" s="26" customFormat="1" x14ac:dyDescent="0.25">
      <c r="A43" s="324" t="s">
        <v>49</v>
      </c>
      <c r="B43" s="324"/>
      <c r="C43" s="324"/>
      <c r="D43" s="324"/>
      <c r="E43" s="324"/>
      <c r="F43" s="25">
        <f>F10</f>
        <v>2255097.92</v>
      </c>
      <c r="G43" s="25">
        <f>G10</f>
        <v>2143275.9421793087</v>
      </c>
      <c r="H43" s="25">
        <f>H10</f>
        <v>3243292</v>
      </c>
      <c r="I43" s="25">
        <f t="shared" si="2"/>
        <v>633741.28000000026</v>
      </c>
      <c r="J43" s="25">
        <f>J10</f>
        <v>3877033.2800000003</v>
      </c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</row>
    <row r="44" spans="1:58" x14ac:dyDescent="0.25"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</row>
    <row r="45" spans="1:58" x14ac:dyDescent="0.25"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</row>
    <row r="46" spans="1:58" x14ac:dyDescent="0.25"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</row>
    <row r="47" spans="1:58" ht="15.75" customHeight="1" x14ac:dyDescent="0.25">
      <c r="A47" s="323" t="s">
        <v>244</v>
      </c>
      <c r="B47" s="323"/>
      <c r="C47" s="323"/>
      <c r="D47" s="323"/>
      <c r="E47" s="323"/>
      <c r="F47" s="323"/>
      <c r="G47" s="323"/>
      <c r="H47" s="323"/>
      <c r="I47" s="323"/>
      <c r="J47" s="323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</row>
    <row r="48" spans="1:58" ht="18" x14ac:dyDescent="0.25">
      <c r="A48" s="1"/>
      <c r="B48" s="1"/>
      <c r="C48" s="1"/>
      <c r="D48" s="1"/>
      <c r="E48" s="1"/>
      <c r="F48" s="1"/>
      <c r="G48" s="1"/>
      <c r="H48" s="1"/>
      <c r="I48" s="2"/>
      <c r="J48" s="117" t="s">
        <v>218</v>
      </c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</row>
    <row r="49" spans="1:58" x14ac:dyDescent="0.25">
      <c r="A49" s="3" t="s">
        <v>11</v>
      </c>
      <c r="B49" s="4" t="s">
        <v>12</v>
      </c>
      <c r="C49" s="4" t="s">
        <v>13</v>
      </c>
      <c r="D49" s="4" t="s">
        <v>14</v>
      </c>
      <c r="E49" s="4" t="s">
        <v>51</v>
      </c>
      <c r="F49" s="4" t="s">
        <v>217</v>
      </c>
      <c r="G49" s="3" t="s">
        <v>219</v>
      </c>
      <c r="H49" s="3" t="s">
        <v>300</v>
      </c>
      <c r="I49" s="218" t="s">
        <v>278</v>
      </c>
      <c r="J49" s="116" t="s">
        <v>298</v>
      </c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</row>
    <row r="50" spans="1:58" ht="15.75" customHeight="1" x14ac:dyDescent="0.25">
      <c r="A50" s="5">
        <v>3</v>
      </c>
      <c r="B50" s="5"/>
      <c r="C50" s="5"/>
      <c r="D50" s="5"/>
      <c r="E50" s="5" t="s">
        <v>52</v>
      </c>
      <c r="F50" s="6">
        <f>F51+F60+F93+F100+F104</f>
        <v>2166382.0900000003</v>
      </c>
      <c r="G50" s="6">
        <f>G51+G60+G93+G100+G104</f>
        <v>2189330.7706689229</v>
      </c>
      <c r="H50" s="6">
        <f>H51+H60+H93+H100+H104+H97</f>
        <v>3181162</v>
      </c>
      <c r="I50" s="6">
        <f>J50-H50</f>
        <v>605353.7799999998</v>
      </c>
      <c r="J50" s="6">
        <f>J51+J60+J93+J100+J104+J97</f>
        <v>3786515.78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</row>
    <row r="51" spans="1:58" s="100" customFormat="1" ht="15.75" customHeight="1" x14ac:dyDescent="0.25">
      <c r="A51" s="228"/>
      <c r="B51" s="228">
        <v>31</v>
      </c>
      <c r="C51" s="228"/>
      <c r="D51" s="228"/>
      <c r="E51" s="228" t="s">
        <v>53</v>
      </c>
      <c r="F51" s="229">
        <f>F52+F55+F57</f>
        <v>1802589.75</v>
      </c>
      <c r="G51" s="229">
        <f>G52+G55+G57</f>
        <v>1817738.0607140488</v>
      </c>
      <c r="H51" s="229">
        <f>H52+H55+H57</f>
        <v>2837099.2800000003</v>
      </c>
      <c r="I51" s="229">
        <f t="shared" ref="I51:I117" si="24">J51-H51</f>
        <v>525272.26999999955</v>
      </c>
      <c r="J51" s="229">
        <f>J52+J55+J57</f>
        <v>3362371.55</v>
      </c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</row>
    <row r="52" spans="1:58" s="100" customFormat="1" ht="15.75" hidden="1" customHeight="1" x14ac:dyDescent="0.25">
      <c r="A52" s="230"/>
      <c r="B52" s="230"/>
      <c r="C52" s="230">
        <v>311</v>
      </c>
      <c r="D52" s="230"/>
      <c r="E52" s="241" t="s">
        <v>54</v>
      </c>
      <c r="F52" s="231">
        <f>SUM(F53:F54)</f>
        <v>1491366.39</v>
      </c>
      <c r="G52" s="231">
        <f t="shared" ref="G52:H52" si="25">SUM(G53:G54)</f>
        <v>1520695.49</v>
      </c>
      <c r="H52" s="231">
        <f t="shared" si="25"/>
        <v>2374935</v>
      </c>
      <c r="I52" s="231">
        <f t="shared" si="24"/>
        <v>441710.93999999994</v>
      </c>
      <c r="J52" s="231">
        <f>SUM(J53:J54)</f>
        <v>2816645.94</v>
      </c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</row>
    <row r="53" spans="1:58" s="100" customFormat="1" ht="15.75" hidden="1" customHeight="1" x14ac:dyDescent="0.25">
      <c r="A53" s="232"/>
      <c r="B53" s="233"/>
      <c r="C53" s="233"/>
      <c r="D53" s="233">
        <v>3111</v>
      </c>
      <c r="E53" s="242" t="s">
        <v>55</v>
      </c>
      <c r="F53" s="234">
        <v>1394958.38</v>
      </c>
      <c r="G53" s="243">
        <v>1460970.23</v>
      </c>
      <c r="H53" s="243">
        <v>2294935</v>
      </c>
      <c r="I53" s="243">
        <f t="shared" si="24"/>
        <v>371710.93999999994</v>
      </c>
      <c r="J53" s="243">
        <v>2666645.94</v>
      </c>
      <c r="M53" s="107"/>
    </row>
    <row r="54" spans="1:58" s="100" customFormat="1" ht="15.75" hidden="1" customHeight="1" x14ac:dyDescent="0.25">
      <c r="A54" s="232"/>
      <c r="B54" s="233"/>
      <c r="C54" s="233"/>
      <c r="D54" s="233">
        <v>3113</v>
      </c>
      <c r="E54" s="242" t="s">
        <v>59</v>
      </c>
      <c r="F54" s="234">
        <v>96408.01</v>
      </c>
      <c r="G54" s="234">
        <v>59725.26</v>
      </c>
      <c r="H54" s="234">
        <v>80000</v>
      </c>
      <c r="I54" s="234">
        <f t="shared" si="24"/>
        <v>70000</v>
      </c>
      <c r="J54" s="234">
        <v>150000</v>
      </c>
      <c r="M54" s="107"/>
    </row>
    <row r="55" spans="1:58" s="100" customFormat="1" hidden="1" x14ac:dyDescent="0.25">
      <c r="A55" s="230"/>
      <c r="B55" s="230"/>
      <c r="C55" s="230">
        <v>312</v>
      </c>
      <c r="D55" s="230"/>
      <c r="E55" s="241" t="s">
        <v>56</v>
      </c>
      <c r="F55" s="231">
        <f>F56</f>
        <v>66995.63</v>
      </c>
      <c r="G55" s="231">
        <f t="shared" ref="G55:H55" si="26">G56</f>
        <v>54814.52</v>
      </c>
      <c r="H55" s="231">
        <f t="shared" si="26"/>
        <v>90000</v>
      </c>
      <c r="I55" s="231">
        <f t="shared" si="24"/>
        <v>3600</v>
      </c>
      <c r="J55" s="231">
        <f>J56</f>
        <v>93600</v>
      </c>
      <c r="K55" s="106"/>
      <c r="L55" s="110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</row>
    <row r="56" spans="1:58" s="100" customFormat="1" ht="15.75" hidden="1" customHeight="1" x14ac:dyDescent="0.25">
      <c r="A56" s="232"/>
      <c r="B56" s="233"/>
      <c r="C56" s="233"/>
      <c r="D56" s="233">
        <v>3121</v>
      </c>
      <c r="E56" s="242" t="s">
        <v>56</v>
      </c>
      <c r="F56" s="234">
        <v>66995.63</v>
      </c>
      <c r="G56" s="243">
        <v>54814.52</v>
      </c>
      <c r="H56" s="243">
        <v>90000</v>
      </c>
      <c r="I56" s="243">
        <f t="shared" si="24"/>
        <v>3600</v>
      </c>
      <c r="J56" s="243">
        <v>93600</v>
      </c>
    </row>
    <row r="57" spans="1:58" s="100" customFormat="1" ht="15.75" hidden="1" customHeight="1" x14ac:dyDescent="0.25">
      <c r="A57" s="230"/>
      <c r="B57" s="230"/>
      <c r="C57" s="230">
        <v>313</v>
      </c>
      <c r="D57" s="230"/>
      <c r="E57" s="241" t="s">
        <v>57</v>
      </c>
      <c r="F57" s="231">
        <f>SUM(F58:F59)</f>
        <v>244227.73</v>
      </c>
      <c r="G57" s="231">
        <f t="shared" ref="G57:H57" si="27">SUM(G58:G59)</f>
        <v>242228.0507140487</v>
      </c>
      <c r="H57" s="231">
        <f t="shared" si="27"/>
        <v>372164.28</v>
      </c>
      <c r="I57" s="231">
        <f t="shared" si="24"/>
        <v>79961.329999999958</v>
      </c>
      <c r="J57" s="231">
        <f>SUM(J58:J59)</f>
        <v>452125.61</v>
      </c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</row>
    <row r="58" spans="1:58" s="100" customFormat="1" ht="26.25" hidden="1" x14ac:dyDescent="0.25">
      <c r="A58" s="232"/>
      <c r="B58" s="233"/>
      <c r="C58" s="233"/>
      <c r="D58" s="233">
        <v>3132</v>
      </c>
      <c r="E58" s="242" t="s">
        <v>58</v>
      </c>
      <c r="F58" s="234">
        <v>244187.78</v>
      </c>
      <c r="G58" s="243">
        <v>241060.09</v>
      </c>
      <c r="H58" s="243">
        <v>372064.28</v>
      </c>
      <c r="I58" s="243">
        <f t="shared" si="24"/>
        <v>79961.329999999958</v>
      </c>
      <c r="J58" s="243">
        <v>452025.61</v>
      </c>
      <c r="K58" s="107"/>
    </row>
    <row r="59" spans="1:58" s="100" customFormat="1" ht="39" hidden="1" x14ac:dyDescent="0.25">
      <c r="A59" s="232"/>
      <c r="B59" s="233"/>
      <c r="C59" s="233"/>
      <c r="D59" s="233">
        <v>3133</v>
      </c>
      <c r="E59" s="242" t="s">
        <v>60</v>
      </c>
      <c r="F59" s="234">
        <v>39.950000000000003</v>
      </c>
      <c r="G59" s="243">
        <v>1167.9607140487092</v>
      </c>
      <c r="H59" s="243">
        <v>100</v>
      </c>
      <c r="I59" s="243">
        <f t="shared" si="24"/>
        <v>0</v>
      </c>
      <c r="J59" s="243">
        <f t="shared" ref="J59:J81" si="28">H59</f>
        <v>100</v>
      </c>
    </row>
    <row r="60" spans="1:58" s="100" customFormat="1" ht="15.75" customHeight="1" x14ac:dyDescent="0.25">
      <c r="A60" s="228"/>
      <c r="B60" s="228">
        <v>32</v>
      </c>
      <c r="C60" s="228"/>
      <c r="D60" s="228"/>
      <c r="E60" s="244" t="s">
        <v>62</v>
      </c>
      <c r="F60" s="229">
        <f>F61+F66+F73+F85+F83</f>
        <v>360011.62</v>
      </c>
      <c r="G60" s="229">
        <f t="shared" ref="G60:J60" si="29">G61+G66+G73+G85+G83</f>
        <v>348498.94378658169</v>
      </c>
      <c r="H60" s="229">
        <f t="shared" si="29"/>
        <v>335112.71999999997</v>
      </c>
      <c r="I60" s="229">
        <f t="shared" si="24"/>
        <v>78056.510000000009</v>
      </c>
      <c r="J60" s="229">
        <f t="shared" si="29"/>
        <v>413169.23</v>
      </c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</row>
    <row r="61" spans="1:58" s="100" customFormat="1" ht="26.25" hidden="1" x14ac:dyDescent="0.25">
      <c r="A61" s="230"/>
      <c r="B61" s="230"/>
      <c r="C61" s="230">
        <v>321</v>
      </c>
      <c r="D61" s="230"/>
      <c r="E61" s="241" t="s">
        <v>63</v>
      </c>
      <c r="F61" s="231">
        <f>SUM(F62:F65)</f>
        <v>79762.11</v>
      </c>
      <c r="G61" s="231">
        <f t="shared" ref="G61:H61" si="30">SUM(G62:G65)</f>
        <v>79301.881580728645</v>
      </c>
      <c r="H61" s="231">
        <f t="shared" si="30"/>
        <v>116851.72</v>
      </c>
      <c r="I61" s="231">
        <f t="shared" si="24"/>
        <v>7224.9599999999919</v>
      </c>
      <c r="J61" s="231">
        <f>SUM(J62:J65)</f>
        <v>124076.68</v>
      </c>
      <c r="K61" s="106"/>
      <c r="L61" s="110"/>
      <c r="M61" s="110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</row>
    <row r="62" spans="1:58" s="100" customFormat="1" ht="15.75" hidden="1" customHeight="1" x14ac:dyDescent="0.25">
      <c r="A62" s="232"/>
      <c r="B62" s="233"/>
      <c r="C62" s="233"/>
      <c r="D62" s="245">
        <v>3211</v>
      </c>
      <c r="E62" s="242" t="s">
        <v>64</v>
      </c>
      <c r="F62" s="234">
        <v>29862.94</v>
      </c>
      <c r="G62" s="243">
        <v>26345.48</v>
      </c>
      <c r="H62" s="243">
        <v>17400</v>
      </c>
      <c r="I62" s="243">
        <f t="shared" si="24"/>
        <v>7810</v>
      </c>
      <c r="J62" s="243">
        <v>25210</v>
      </c>
    </row>
    <row r="63" spans="1:58" s="100" customFormat="1" ht="26.25" hidden="1" x14ac:dyDescent="0.25">
      <c r="A63" s="232"/>
      <c r="B63" s="233"/>
      <c r="C63" s="233"/>
      <c r="D63" s="245">
        <v>3212</v>
      </c>
      <c r="E63" s="242" t="s">
        <v>65</v>
      </c>
      <c r="F63" s="234">
        <v>47345.42</v>
      </c>
      <c r="G63" s="243">
        <v>50169.221580728648</v>
      </c>
      <c r="H63" s="243">
        <v>51801.72</v>
      </c>
      <c r="I63" s="243">
        <f t="shared" si="24"/>
        <v>-885.04000000000087</v>
      </c>
      <c r="J63" s="243">
        <v>50916.68</v>
      </c>
    </row>
    <row r="64" spans="1:58" s="100" customFormat="1" ht="26.25" hidden="1" x14ac:dyDescent="0.25">
      <c r="A64" s="232"/>
      <c r="B64" s="233"/>
      <c r="C64" s="233"/>
      <c r="D64" s="245">
        <v>3213</v>
      </c>
      <c r="E64" s="242" t="s">
        <v>66</v>
      </c>
      <c r="F64" s="234">
        <v>1588.72</v>
      </c>
      <c r="G64" s="243">
        <v>1592.67</v>
      </c>
      <c r="H64" s="243">
        <v>46600</v>
      </c>
      <c r="I64" s="243">
        <f t="shared" si="24"/>
        <v>600</v>
      </c>
      <c r="J64" s="243">
        <v>47200</v>
      </c>
    </row>
    <row r="65" spans="1:58" s="100" customFormat="1" ht="26.25" hidden="1" x14ac:dyDescent="0.25">
      <c r="A65" s="232"/>
      <c r="B65" s="233"/>
      <c r="C65" s="233"/>
      <c r="D65" s="245">
        <v>3214</v>
      </c>
      <c r="E65" s="242" t="s">
        <v>67</v>
      </c>
      <c r="F65" s="234">
        <v>965.03</v>
      </c>
      <c r="G65" s="243">
        <v>1194.51</v>
      </c>
      <c r="H65" s="243">
        <v>1050</v>
      </c>
      <c r="I65" s="243">
        <f t="shared" si="24"/>
        <v>-300</v>
      </c>
      <c r="J65" s="243">
        <v>750</v>
      </c>
    </row>
    <row r="66" spans="1:58" s="100" customFormat="1" ht="26.25" hidden="1" x14ac:dyDescent="0.25">
      <c r="A66" s="230"/>
      <c r="B66" s="230"/>
      <c r="C66" s="230">
        <v>322</v>
      </c>
      <c r="D66" s="230"/>
      <c r="E66" s="246" t="s">
        <v>68</v>
      </c>
      <c r="F66" s="231">
        <f>SUM(F67:F72)</f>
        <v>117824.04000000001</v>
      </c>
      <c r="G66" s="231">
        <f t="shared" ref="G66:H66" si="31">SUM(G67:G72)</f>
        <v>96124.2</v>
      </c>
      <c r="H66" s="231">
        <f t="shared" si="31"/>
        <v>116697</v>
      </c>
      <c r="I66" s="231">
        <f t="shared" si="24"/>
        <v>5691.6300000000047</v>
      </c>
      <c r="J66" s="231">
        <f>SUM(J67:J72)</f>
        <v>122388.63</v>
      </c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</row>
    <row r="67" spans="1:58" s="100" customFormat="1" ht="26.25" hidden="1" x14ac:dyDescent="0.25">
      <c r="A67" s="232"/>
      <c r="B67" s="233"/>
      <c r="C67" s="233"/>
      <c r="D67" s="245">
        <v>3221</v>
      </c>
      <c r="E67" s="247" t="s">
        <v>69</v>
      </c>
      <c r="F67" s="234">
        <v>31557.65</v>
      </c>
      <c r="G67" s="243">
        <v>27672.71</v>
      </c>
      <c r="H67" s="243">
        <v>30165</v>
      </c>
      <c r="I67" s="243">
        <f t="shared" si="24"/>
        <v>2000</v>
      </c>
      <c r="J67" s="243">
        <v>32165</v>
      </c>
      <c r="L67" s="107"/>
    </row>
    <row r="68" spans="1:58" s="100" customFormat="1" ht="15.75" hidden="1" customHeight="1" x14ac:dyDescent="0.25">
      <c r="A68" s="232"/>
      <c r="B68" s="233"/>
      <c r="C68" s="233"/>
      <c r="D68" s="245">
        <v>3222</v>
      </c>
      <c r="E68" s="248" t="s">
        <v>70</v>
      </c>
      <c r="F68" s="234">
        <v>3951.27</v>
      </c>
      <c r="G68" s="243">
        <v>3251.71</v>
      </c>
      <c r="H68" s="243">
        <v>3600</v>
      </c>
      <c r="I68" s="243">
        <f t="shared" si="24"/>
        <v>200</v>
      </c>
      <c r="J68" s="243">
        <v>3800</v>
      </c>
    </row>
    <row r="69" spans="1:58" s="100" customFormat="1" ht="15.75" hidden="1" customHeight="1" x14ac:dyDescent="0.25">
      <c r="A69" s="232"/>
      <c r="B69" s="233"/>
      <c r="C69" s="233"/>
      <c r="D69" s="245">
        <v>3223</v>
      </c>
      <c r="E69" s="248" t="s">
        <v>71</v>
      </c>
      <c r="F69" s="234">
        <v>62792.67</v>
      </c>
      <c r="G69" s="243">
        <v>51629.17</v>
      </c>
      <c r="H69" s="243">
        <v>65200</v>
      </c>
      <c r="I69" s="243">
        <f t="shared" si="24"/>
        <v>4800</v>
      </c>
      <c r="J69" s="243">
        <v>70000</v>
      </c>
    </row>
    <row r="70" spans="1:58" s="100" customFormat="1" ht="26.25" hidden="1" x14ac:dyDescent="0.25">
      <c r="A70" s="232"/>
      <c r="B70" s="233"/>
      <c r="C70" s="233"/>
      <c r="D70" s="245">
        <v>3224</v>
      </c>
      <c r="E70" s="248" t="s">
        <v>72</v>
      </c>
      <c r="F70" s="234">
        <v>7770.39</v>
      </c>
      <c r="G70" s="243">
        <v>7199.91</v>
      </c>
      <c r="H70" s="243">
        <v>9032</v>
      </c>
      <c r="I70" s="243">
        <f t="shared" si="24"/>
        <v>2200</v>
      </c>
      <c r="J70" s="243">
        <v>11232</v>
      </c>
    </row>
    <row r="71" spans="1:58" s="100" customFormat="1" ht="15.75" hidden="1" customHeight="1" x14ac:dyDescent="0.25">
      <c r="A71" s="232"/>
      <c r="B71" s="233"/>
      <c r="C71" s="233"/>
      <c r="D71" s="245">
        <v>3225</v>
      </c>
      <c r="E71" s="248" t="s">
        <v>73</v>
      </c>
      <c r="F71" s="234">
        <v>10024.43</v>
      </c>
      <c r="G71" s="243">
        <v>5043.47</v>
      </c>
      <c r="H71" s="243">
        <v>6800</v>
      </c>
      <c r="I71" s="243">
        <f t="shared" si="24"/>
        <v>-3206.5</v>
      </c>
      <c r="J71" s="243">
        <v>3593.5</v>
      </c>
    </row>
    <row r="72" spans="1:58" s="100" customFormat="1" ht="26.25" hidden="1" x14ac:dyDescent="0.25">
      <c r="A72" s="232"/>
      <c r="B72" s="233"/>
      <c r="C72" s="233"/>
      <c r="D72" s="245">
        <v>3227</v>
      </c>
      <c r="E72" s="248" t="s">
        <v>74</v>
      </c>
      <c r="F72" s="234">
        <v>1727.63</v>
      </c>
      <c r="G72" s="243">
        <v>1327.23</v>
      </c>
      <c r="H72" s="243">
        <v>1900</v>
      </c>
      <c r="I72" s="243">
        <f t="shared" si="24"/>
        <v>-301.86999999999989</v>
      </c>
      <c r="J72" s="243">
        <v>1598.13</v>
      </c>
    </row>
    <row r="73" spans="1:58" s="100" customFormat="1" ht="15.75" hidden="1" customHeight="1" x14ac:dyDescent="0.25">
      <c r="A73" s="230"/>
      <c r="B73" s="230"/>
      <c r="C73" s="230">
        <v>323</v>
      </c>
      <c r="D73" s="249"/>
      <c r="E73" s="250" t="s">
        <v>75</v>
      </c>
      <c r="F73" s="231">
        <f>SUM(F74:F82)</f>
        <v>90644.93</v>
      </c>
      <c r="G73" s="231">
        <f t="shared" ref="G73:H73" si="32">SUM(G74:G82)</f>
        <v>89887.946589023835</v>
      </c>
      <c r="H73" s="231">
        <f t="shared" si="32"/>
        <v>54523</v>
      </c>
      <c r="I73" s="231">
        <f t="shared" si="24"/>
        <v>43484.92</v>
      </c>
      <c r="J73" s="231">
        <f>SUM(J74:J82)</f>
        <v>98007.92</v>
      </c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</row>
    <row r="74" spans="1:58" s="100" customFormat="1" ht="26.25" hidden="1" x14ac:dyDescent="0.25">
      <c r="A74" s="232"/>
      <c r="B74" s="233"/>
      <c r="C74" s="233"/>
      <c r="D74" s="251">
        <v>3231</v>
      </c>
      <c r="E74" s="248" t="s">
        <v>76</v>
      </c>
      <c r="F74" s="234">
        <v>5276.05</v>
      </c>
      <c r="G74" s="243">
        <v>4247.13</v>
      </c>
      <c r="H74" s="243">
        <v>6500</v>
      </c>
      <c r="I74" s="243">
        <f t="shared" si="24"/>
        <v>1900</v>
      </c>
      <c r="J74" s="243">
        <v>8400</v>
      </c>
      <c r="L74" s="107"/>
    </row>
    <row r="75" spans="1:58" s="100" customFormat="1" ht="26.25" hidden="1" x14ac:dyDescent="0.25">
      <c r="A75" s="232"/>
      <c r="B75" s="233"/>
      <c r="C75" s="233"/>
      <c r="D75" s="251">
        <v>3232</v>
      </c>
      <c r="E75" s="248" t="s">
        <v>77</v>
      </c>
      <c r="F75" s="234">
        <v>18478.63</v>
      </c>
      <c r="G75" s="243">
        <v>22861.200000000001</v>
      </c>
      <c r="H75" s="243">
        <v>13932</v>
      </c>
      <c r="I75" s="243">
        <f t="shared" si="24"/>
        <v>28846</v>
      </c>
      <c r="J75" s="243">
        <v>42778</v>
      </c>
      <c r="L75" s="107"/>
    </row>
    <row r="76" spans="1:58" s="100" customFormat="1" ht="26.25" hidden="1" x14ac:dyDescent="0.25">
      <c r="A76" s="232"/>
      <c r="B76" s="233"/>
      <c r="C76" s="233"/>
      <c r="D76" s="251">
        <v>3233</v>
      </c>
      <c r="E76" s="248" t="s">
        <v>78</v>
      </c>
      <c r="F76" s="234">
        <v>384.73</v>
      </c>
      <c r="G76" s="243">
        <v>1194.51</v>
      </c>
      <c r="H76" s="243">
        <v>200</v>
      </c>
      <c r="I76" s="243">
        <f t="shared" si="24"/>
        <v>50</v>
      </c>
      <c r="J76" s="243">
        <v>250</v>
      </c>
    </row>
    <row r="77" spans="1:58" s="100" customFormat="1" ht="15.75" hidden="1" customHeight="1" x14ac:dyDescent="0.25">
      <c r="A77" s="232"/>
      <c r="B77" s="233"/>
      <c r="C77" s="233"/>
      <c r="D77" s="251">
        <v>3234</v>
      </c>
      <c r="E77" s="248" t="s">
        <v>79</v>
      </c>
      <c r="F77" s="234">
        <v>11174.46</v>
      </c>
      <c r="G77" s="243">
        <v>9290.596589023824</v>
      </c>
      <c r="H77" s="243">
        <v>9400</v>
      </c>
      <c r="I77" s="243">
        <f t="shared" si="24"/>
        <v>0</v>
      </c>
      <c r="J77" s="243">
        <v>9400</v>
      </c>
    </row>
    <row r="78" spans="1:58" s="100" customFormat="1" ht="15.75" hidden="1" customHeight="1" x14ac:dyDescent="0.25">
      <c r="A78" s="232"/>
      <c r="B78" s="233"/>
      <c r="C78" s="233"/>
      <c r="D78" s="251">
        <v>3235</v>
      </c>
      <c r="E78" s="248" t="s">
        <v>80</v>
      </c>
      <c r="F78" s="234">
        <v>0</v>
      </c>
      <c r="G78" s="243">
        <v>0</v>
      </c>
      <c r="H78" s="243">
        <v>0</v>
      </c>
      <c r="I78" s="243">
        <f t="shared" si="24"/>
        <v>0</v>
      </c>
      <c r="J78" s="243">
        <f t="shared" si="28"/>
        <v>0</v>
      </c>
    </row>
    <row r="79" spans="1:58" s="100" customFormat="1" ht="26.25" hidden="1" x14ac:dyDescent="0.25">
      <c r="A79" s="232"/>
      <c r="B79" s="233"/>
      <c r="C79" s="233"/>
      <c r="D79" s="251">
        <v>3236</v>
      </c>
      <c r="E79" s="248" t="s">
        <v>81</v>
      </c>
      <c r="F79" s="234">
        <v>4406.3999999999996</v>
      </c>
      <c r="G79" s="243">
        <v>3795.87</v>
      </c>
      <c r="H79" s="243">
        <v>5060</v>
      </c>
      <c r="I79" s="243">
        <f t="shared" si="24"/>
        <v>-807.44999999999982</v>
      </c>
      <c r="J79" s="243">
        <v>4252.55</v>
      </c>
    </row>
    <row r="80" spans="1:58" s="100" customFormat="1" ht="15.75" hidden="1" customHeight="1" x14ac:dyDescent="0.25">
      <c r="A80" s="232"/>
      <c r="B80" s="233"/>
      <c r="C80" s="233"/>
      <c r="D80" s="251">
        <v>3237</v>
      </c>
      <c r="E80" s="248" t="s">
        <v>82</v>
      </c>
      <c r="F80" s="234">
        <v>41203.57</v>
      </c>
      <c r="G80" s="243">
        <v>39008.959999999999</v>
      </c>
      <c r="H80" s="243">
        <v>9031</v>
      </c>
      <c r="I80" s="243">
        <f t="shared" si="24"/>
        <v>10362.5</v>
      </c>
      <c r="J80" s="243">
        <v>19393.5</v>
      </c>
    </row>
    <row r="81" spans="1:58" s="100" customFormat="1" ht="15.75" hidden="1" customHeight="1" x14ac:dyDescent="0.25">
      <c r="A81" s="232"/>
      <c r="B81" s="233"/>
      <c r="C81" s="233"/>
      <c r="D81" s="251">
        <v>3238</v>
      </c>
      <c r="E81" s="248" t="s">
        <v>83</v>
      </c>
      <c r="F81" s="234">
        <v>4542.72</v>
      </c>
      <c r="G81" s="243">
        <v>4247.13</v>
      </c>
      <c r="H81" s="243">
        <v>4400</v>
      </c>
      <c r="I81" s="243">
        <f t="shared" si="24"/>
        <v>0</v>
      </c>
      <c r="J81" s="243">
        <f t="shared" si="28"/>
        <v>4400</v>
      </c>
    </row>
    <row r="82" spans="1:58" s="100" customFormat="1" ht="15.75" hidden="1" customHeight="1" x14ac:dyDescent="0.25">
      <c r="A82" s="232"/>
      <c r="B82" s="233"/>
      <c r="C82" s="233"/>
      <c r="D82" s="251">
        <v>3239</v>
      </c>
      <c r="E82" s="248" t="s">
        <v>84</v>
      </c>
      <c r="F82" s="234">
        <v>5178.37</v>
      </c>
      <c r="G82" s="243">
        <v>5242.55</v>
      </c>
      <c r="H82" s="243">
        <v>6000</v>
      </c>
      <c r="I82" s="243">
        <f t="shared" si="24"/>
        <v>3133.8700000000008</v>
      </c>
      <c r="J82" s="243">
        <v>9133.8700000000008</v>
      </c>
    </row>
    <row r="83" spans="1:58" s="100" customFormat="1" ht="33" hidden="1" customHeight="1" x14ac:dyDescent="0.25">
      <c r="A83" s="230"/>
      <c r="B83" s="230"/>
      <c r="C83" s="230">
        <v>324</v>
      </c>
      <c r="D83" s="249"/>
      <c r="E83" s="250" t="s">
        <v>202</v>
      </c>
      <c r="F83" s="231">
        <f>F84</f>
        <v>0</v>
      </c>
      <c r="G83" s="231">
        <f t="shared" ref="G83:H83" si="33">G84</f>
        <v>0</v>
      </c>
      <c r="H83" s="231">
        <f t="shared" si="33"/>
        <v>8000</v>
      </c>
      <c r="I83" s="231">
        <f t="shared" si="24"/>
        <v>2000</v>
      </c>
      <c r="J83" s="231">
        <f>J84</f>
        <v>10000</v>
      </c>
    </row>
    <row r="84" spans="1:58" s="100" customFormat="1" ht="33" hidden="1" customHeight="1" x14ac:dyDescent="0.25">
      <c r="A84" s="232"/>
      <c r="B84" s="233"/>
      <c r="C84" s="233"/>
      <c r="D84" s="252">
        <v>3241</v>
      </c>
      <c r="E84" s="253" t="s">
        <v>272</v>
      </c>
      <c r="F84" s="234">
        <v>0</v>
      </c>
      <c r="G84" s="234">
        <v>0</v>
      </c>
      <c r="H84" s="234">
        <v>8000</v>
      </c>
      <c r="I84" s="234">
        <f t="shared" si="24"/>
        <v>2000</v>
      </c>
      <c r="J84" s="234">
        <v>10000</v>
      </c>
    </row>
    <row r="85" spans="1:58" s="100" customFormat="1" ht="26.25" hidden="1" x14ac:dyDescent="0.25">
      <c r="A85" s="230"/>
      <c r="B85" s="230"/>
      <c r="C85" s="230">
        <v>329</v>
      </c>
      <c r="D85" s="230"/>
      <c r="E85" s="241" t="s">
        <v>85</v>
      </c>
      <c r="F85" s="231">
        <f>SUM(F86:F92)</f>
        <v>71780.540000000008</v>
      </c>
      <c r="G85" s="231">
        <f t="shared" ref="G85:H85" si="34">SUM(G86:G92)</f>
        <v>83184.915616829254</v>
      </c>
      <c r="H85" s="231">
        <f t="shared" si="34"/>
        <v>39041</v>
      </c>
      <c r="I85" s="231">
        <f t="shared" si="24"/>
        <v>19655</v>
      </c>
      <c r="J85" s="231">
        <f>SUM(J86:J92)</f>
        <v>58696</v>
      </c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</row>
    <row r="86" spans="1:58" s="100" customFormat="1" ht="39" hidden="1" x14ac:dyDescent="0.25">
      <c r="A86" s="232"/>
      <c r="B86" s="233"/>
      <c r="C86" s="233"/>
      <c r="D86" s="245">
        <v>3291</v>
      </c>
      <c r="E86" s="242" t="s">
        <v>86</v>
      </c>
      <c r="F86" s="234">
        <v>323.89</v>
      </c>
      <c r="G86" s="243">
        <v>265.44561682925212</v>
      </c>
      <c r="H86" s="243">
        <v>1000</v>
      </c>
      <c r="I86" s="243">
        <f t="shared" si="24"/>
        <v>-1000</v>
      </c>
      <c r="J86" s="243">
        <v>0</v>
      </c>
      <c r="L86" s="107"/>
    </row>
    <row r="87" spans="1:58" s="100" customFormat="1" ht="15.75" hidden="1" customHeight="1" x14ac:dyDescent="0.25">
      <c r="A87" s="232"/>
      <c r="B87" s="233"/>
      <c r="C87" s="233"/>
      <c r="D87" s="245">
        <v>3292</v>
      </c>
      <c r="E87" s="242" t="s">
        <v>87</v>
      </c>
      <c r="F87" s="234">
        <v>2343.06</v>
      </c>
      <c r="G87" s="243">
        <v>2521.73</v>
      </c>
      <c r="H87" s="243">
        <v>2400</v>
      </c>
      <c r="I87" s="243">
        <f t="shared" si="24"/>
        <v>-50</v>
      </c>
      <c r="J87" s="243">
        <v>2350</v>
      </c>
    </row>
    <row r="88" spans="1:58" s="100" customFormat="1" ht="15.75" hidden="1" customHeight="1" x14ac:dyDescent="0.25">
      <c r="A88" s="232"/>
      <c r="B88" s="233"/>
      <c r="C88" s="233"/>
      <c r="D88" s="245">
        <v>3293</v>
      </c>
      <c r="E88" s="242" t="s">
        <v>88</v>
      </c>
      <c r="F88" s="234">
        <v>3811.91</v>
      </c>
      <c r="G88" s="243">
        <v>2256.29</v>
      </c>
      <c r="H88" s="243">
        <v>2500</v>
      </c>
      <c r="I88" s="243">
        <f t="shared" si="24"/>
        <v>-500</v>
      </c>
      <c r="J88" s="243">
        <v>2000</v>
      </c>
    </row>
    <row r="89" spans="1:58" s="100" customFormat="1" ht="15.75" hidden="1" customHeight="1" x14ac:dyDescent="0.25">
      <c r="A89" s="232"/>
      <c r="B89" s="233"/>
      <c r="C89" s="233"/>
      <c r="D89" s="245">
        <v>3294</v>
      </c>
      <c r="E89" s="242" t="s">
        <v>89</v>
      </c>
      <c r="F89" s="234">
        <v>253.5</v>
      </c>
      <c r="G89" s="243">
        <v>265.45</v>
      </c>
      <c r="H89" s="243">
        <v>200</v>
      </c>
      <c r="I89" s="243">
        <f t="shared" si="24"/>
        <v>100</v>
      </c>
      <c r="J89" s="243">
        <v>300</v>
      </c>
    </row>
    <row r="90" spans="1:58" s="100" customFormat="1" hidden="1" x14ac:dyDescent="0.25">
      <c r="A90" s="232"/>
      <c r="B90" s="233"/>
      <c r="C90" s="233"/>
      <c r="D90" s="245">
        <v>3295</v>
      </c>
      <c r="E90" s="242" t="s">
        <v>90</v>
      </c>
      <c r="F90" s="234">
        <v>2963.04</v>
      </c>
      <c r="G90" s="243">
        <v>3071.21</v>
      </c>
      <c r="H90" s="243">
        <v>3450</v>
      </c>
      <c r="I90" s="243">
        <f t="shared" si="24"/>
        <v>50</v>
      </c>
      <c r="J90" s="243">
        <v>3500</v>
      </c>
    </row>
    <row r="91" spans="1:58" s="100" customFormat="1" ht="15.75" hidden="1" customHeight="1" x14ac:dyDescent="0.25">
      <c r="A91" s="232"/>
      <c r="B91" s="233"/>
      <c r="C91" s="233"/>
      <c r="D91" s="245">
        <v>3296</v>
      </c>
      <c r="E91" s="242" t="s">
        <v>95</v>
      </c>
      <c r="F91" s="234">
        <f>78.05+1047.19</f>
        <v>1125.24</v>
      </c>
      <c r="G91" s="243">
        <v>21102.93</v>
      </c>
      <c r="H91" s="243">
        <v>1550</v>
      </c>
      <c r="I91" s="243">
        <f t="shared" si="24"/>
        <v>0</v>
      </c>
      <c r="J91" s="243">
        <f t="shared" ref="J91" si="35">H91</f>
        <v>1550</v>
      </c>
    </row>
    <row r="92" spans="1:58" s="100" customFormat="1" ht="26.25" hidden="1" x14ac:dyDescent="0.25">
      <c r="A92" s="232"/>
      <c r="B92" s="233"/>
      <c r="C92" s="233"/>
      <c r="D92" s="245">
        <v>3299</v>
      </c>
      <c r="E92" s="242" t="s">
        <v>85</v>
      </c>
      <c r="F92" s="234">
        <v>60959.9</v>
      </c>
      <c r="G92" s="243">
        <v>53701.86</v>
      </c>
      <c r="H92" s="243">
        <v>27941</v>
      </c>
      <c r="I92" s="243">
        <f t="shared" si="24"/>
        <v>21055</v>
      </c>
      <c r="J92" s="243">
        <v>48996</v>
      </c>
    </row>
    <row r="93" spans="1:58" s="100" customFormat="1" x14ac:dyDescent="0.25">
      <c r="A93" s="239"/>
      <c r="B93" s="239">
        <v>34</v>
      </c>
      <c r="C93" s="239"/>
      <c r="D93" s="239"/>
      <c r="E93" s="240" t="s">
        <v>99</v>
      </c>
      <c r="F93" s="229">
        <f>F94</f>
        <v>2789.49</v>
      </c>
      <c r="G93" s="229">
        <f t="shared" ref="G93:H93" si="36">G94</f>
        <v>18581.189999999999</v>
      </c>
      <c r="H93" s="229">
        <f t="shared" si="36"/>
        <v>3200</v>
      </c>
      <c r="I93" s="229">
        <f t="shared" si="24"/>
        <v>50</v>
      </c>
      <c r="J93" s="229">
        <f>J94</f>
        <v>3250</v>
      </c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</row>
    <row r="94" spans="1:58" s="100" customFormat="1" hidden="1" x14ac:dyDescent="0.25">
      <c r="A94" s="235"/>
      <c r="B94" s="235"/>
      <c r="C94" s="235">
        <v>343</v>
      </c>
      <c r="D94" s="235"/>
      <c r="E94" s="254" t="s">
        <v>100</v>
      </c>
      <c r="F94" s="231">
        <f>SUM(F95:F96)</f>
        <v>2789.49</v>
      </c>
      <c r="G94" s="231">
        <f t="shared" ref="G94:H94" si="37">SUM(G95:G96)</f>
        <v>18581.189999999999</v>
      </c>
      <c r="H94" s="231">
        <f t="shared" si="37"/>
        <v>3200</v>
      </c>
      <c r="I94" s="231">
        <f t="shared" si="24"/>
        <v>50</v>
      </c>
      <c r="J94" s="231">
        <f>SUM(J95:J96)</f>
        <v>3250</v>
      </c>
      <c r="K94" s="106"/>
      <c r="L94" s="106"/>
      <c r="M94" s="110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</row>
    <row r="95" spans="1:58" s="100" customFormat="1" ht="25.5" hidden="1" x14ac:dyDescent="0.25">
      <c r="A95" s="237"/>
      <c r="B95" s="237"/>
      <c r="C95" s="237"/>
      <c r="D95" s="237">
        <v>3431</v>
      </c>
      <c r="E95" s="255" t="s">
        <v>101</v>
      </c>
      <c r="F95" s="234">
        <v>1860.33</v>
      </c>
      <c r="G95" s="243">
        <v>1858.12</v>
      </c>
      <c r="H95" s="243">
        <v>1700</v>
      </c>
      <c r="I95" s="243">
        <f t="shared" si="24"/>
        <v>50</v>
      </c>
      <c r="J95" s="243">
        <v>1750</v>
      </c>
    </row>
    <row r="96" spans="1:58" s="100" customFormat="1" hidden="1" x14ac:dyDescent="0.25">
      <c r="A96" s="237"/>
      <c r="B96" s="237"/>
      <c r="C96" s="237"/>
      <c r="D96" s="237">
        <v>3433</v>
      </c>
      <c r="E96" s="242" t="s">
        <v>102</v>
      </c>
      <c r="F96" s="234">
        <v>929.16</v>
      </c>
      <c r="G96" s="243">
        <v>16723.07</v>
      </c>
      <c r="H96" s="243">
        <v>1500</v>
      </c>
      <c r="I96" s="243">
        <f t="shared" si="24"/>
        <v>0</v>
      </c>
      <c r="J96" s="243">
        <f t="shared" ref="J96" si="38">H96</f>
        <v>1500</v>
      </c>
    </row>
    <row r="97" spans="1:58" s="100" customFormat="1" ht="25.5" x14ac:dyDescent="0.25">
      <c r="A97" s="239"/>
      <c r="B97" s="239">
        <v>36</v>
      </c>
      <c r="C97" s="239"/>
      <c r="D97" s="239"/>
      <c r="E97" s="240" t="s">
        <v>281</v>
      </c>
      <c r="F97" s="229"/>
      <c r="G97" s="229"/>
      <c r="H97" s="229">
        <f>H98</f>
        <v>50</v>
      </c>
      <c r="I97" s="229">
        <f t="shared" si="24"/>
        <v>-25</v>
      </c>
      <c r="J97" s="229">
        <f>J98</f>
        <v>25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</row>
    <row r="98" spans="1:58" s="100" customFormat="1" ht="38.25" hidden="1" x14ac:dyDescent="0.25">
      <c r="A98" s="235"/>
      <c r="B98" s="235"/>
      <c r="C98" s="235">
        <v>369</v>
      </c>
      <c r="D98" s="235"/>
      <c r="E98" s="254" t="s">
        <v>270</v>
      </c>
      <c r="F98" s="231"/>
      <c r="G98" s="231"/>
      <c r="H98" s="231">
        <f>H99</f>
        <v>50</v>
      </c>
      <c r="I98" s="231">
        <f t="shared" si="24"/>
        <v>-25</v>
      </c>
      <c r="J98" s="231">
        <f>J99</f>
        <v>25</v>
      </c>
      <c r="K98" s="106"/>
      <c r="L98" s="106"/>
      <c r="M98" s="110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</row>
    <row r="99" spans="1:58" s="100" customFormat="1" ht="38.25" hidden="1" x14ac:dyDescent="0.25">
      <c r="A99" s="237"/>
      <c r="B99" s="237"/>
      <c r="C99" s="237"/>
      <c r="D99" s="237">
        <v>3691</v>
      </c>
      <c r="E99" s="255" t="s">
        <v>282</v>
      </c>
      <c r="F99" s="234"/>
      <c r="G99" s="243"/>
      <c r="H99" s="243">
        <v>50</v>
      </c>
      <c r="I99" s="243">
        <f t="shared" si="24"/>
        <v>-25</v>
      </c>
      <c r="J99" s="243">
        <v>25</v>
      </c>
    </row>
    <row r="100" spans="1:58" s="100" customFormat="1" ht="39" x14ac:dyDescent="0.25">
      <c r="A100" s="239"/>
      <c r="B100" s="239">
        <v>37</v>
      </c>
      <c r="C100" s="239"/>
      <c r="D100" s="239"/>
      <c r="E100" s="290" t="s">
        <v>179</v>
      </c>
      <c r="F100" s="229">
        <f>F101</f>
        <v>991.23</v>
      </c>
      <c r="G100" s="229">
        <f t="shared" ref="G100:H100" si="39">G101</f>
        <v>4512.5761682925204</v>
      </c>
      <c r="H100" s="229">
        <f t="shared" si="39"/>
        <v>4000</v>
      </c>
      <c r="I100" s="229">
        <f t="shared" si="24"/>
        <v>2000</v>
      </c>
      <c r="J100" s="229">
        <f>J101</f>
        <v>6000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</row>
    <row r="101" spans="1:58" s="100" customFormat="1" ht="26.25" hidden="1" x14ac:dyDescent="0.25">
      <c r="A101" s="235"/>
      <c r="B101" s="235"/>
      <c r="C101" s="235">
        <v>372</v>
      </c>
      <c r="D101" s="235"/>
      <c r="E101" s="246" t="s">
        <v>103</v>
      </c>
      <c r="F101" s="231">
        <f>SUM(F102:F103)</f>
        <v>991.23</v>
      </c>
      <c r="G101" s="231">
        <f t="shared" ref="G101:H101" si="40">SUM(G102:G103)</f>
        <v>4512.5761682925204</v>
      </c>
      <c r="H101" s="231">
        <f t="shared" si="40"/>
        <v>4000</v>
      </c>
      <c r="I101" s="231">
        <f t="shared" si="24"/>
        <v>2000</v>
      </c>
      <c r="J101" s="231">
        <f>SUM(J102:J103)</f>
        <v>6000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</row>
    <row r="102" spans="1:58" s="100" customFormat="1" ht="26.25" hidden="1" x14ac:dyDescent="0.25">
      <c r="A102" s="237"/>
      <c r="B102" s="237"/>
      <c r="C102" s="237"/>
      <c r="D102" s="237">
        <v>3722</v>
      </c>
      <c r="E102" s="253" t="s">
        <v>104</v>
      </c>
      <c r="F102" s="234">
        <v>991.23</v>
      </c>
      <c r="G102" s="243">
        <v>1858.12</v>
      </c>
      <c r="H102" s="243">
        <v>4000</v>
      </c>
      <c r="I102" s="243">
        <f t="shared" si="24"/>
        <v>2000</v>
      </c>
      <c r="J102" s="243">
        <v>6000</v>
      </c>
    </row>
    <row r="103" spans="1:58" s="100" customFormat="1" ht="38.25" hidden="1" x14ac:dyDescent="0.25">
      <c r="A103" s="237"/>
      <c r="B103" s="237"/>
      <c r="C103" s="237"/>
      <c r="D103" s="237">
        <v>3723</v>
      </c>
      <c r="E103" s="256" t="s">
        <v>105</v>
      </c>
      <c r="F103" s="234">
        <v>0</v>
      </c>
      <c r="G103" s="243">
        <v>2654.4561682925209</v>
      </c>
      <c r="H103" s="243">
        <v>0</v>
      </c>
      <c r="I103" s="243">
        <f t="shared" si="24"/>
        <v>0</v>
      </c>
      <c r="J103" s="243">
        <f t="shared" ref="J103:J113" si="41">H103</f>
        <v>0</v>
      </c>
    </row>
    <row r="104" spans="1:58" s="100" customFormat="1" ht="39" x14ac:dyDescent="0.25">
      <c r="A104" s="239"/>
      <c r="B104" s="239">
        <v>38</v>
      </c>
      <c r="C104" s="239"/>
      <c r="D104" s="239"/>
      <c r="E104" s="290" t="s">
        <v>309</v>
      </c>
      <c r="F104" s="229">
        <f>F105</f>
        <v>0</v>
      </c>
      <c r="G104" s="229">
        <f t="shared" ref="G104:H105" si="42">G105</f>
        <v>0</v>
      </c>
      <c r="H104" s="229">
        <f t="shared" si="42"/>
        <v>1700</v>
      </c>
      <c r="I104" s="229">
        <f t="shared" si="24"/>
        <v>0</v>
      </c>
      <c r="J104" s="229">
        <f>J105</f>
        <v>1700</v>
      </c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</row>
    <row r="105" spans="1:58" hidden="1" x14ac:dyDescent="0.25">
      <c r="A105" s="16"/>
      <c r="B105" s="16"/>
      <c r="C105" s="16">
        <v>381</v>
      </c>
      <c r="D105" s="16"/>
      <c r="E105" s="17" t="s">
        <v>40</v>
      </c>
      <c r="F105" s="10">
        <f>F106</f>
        <v>0</v>
      </c>
      <c r="G105" s="10">
        <f t="shared" si="42"/>
        <v>0</v>
      </c>
      <c r="H105" s="10">
        <f t="shared" si="42"/>
        <v>1700</v>
      </c>
      <c r="I105" s="10">
        <f t="shared" si="24"/>
        <v>0</v>
      </c>
      <c r="J105" s="10">
        <f>J106</f>
        <v>1700</v>
      </c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</row>
    <row r="106" spans="1:58" hidden="1" x14ac:dyDescent="0.25">
      <c r="A106" s="18"/>
      <c r="B106" s="39"/>
      <c r="C106" s="39"/>
      <c r="D106" s="18">
        <v>3812</v>
      </c>
      <c r="E106" s="20" t="s">
        <v>106</v>
      </c>
      <c r="F106" s="12">
        <v>0</v>
      </c>
      <c r="G106" s="13">
        <v>0</v>
      </c>
      <c r="H106" s="13">
        <v>1700</v>
      </c>
      <c r="I106" s="13">
        <f t="shared" si="24"/>
        <v>0</v>
      </c>
      <c r="J106" s="13">
        <v>1700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</row>
    <row r="107" spans="1:58" ht="25.5" x14ac:dyDescent="0.25">
      <c r="A107" s="40">
        <v>4</v>
      </c>
      <c r="B107" s="41"/>
      <c r="C107" s="41"/>
      <c r="D107" s="41"/>
      <c r="E107" s="42" t="s">
        <v>107</v>
      </c>
      <c r="F107" s="6">
        <f>F108+F118+F115</f>
        <v>70900.099999999991</v>
      </c>
      <c r="G107" s="6">
        <f>G108+G118+G115</f>
        <v>7034.3099999999995</v>
      </c>
      <c r="H107" s="6">
        <f>H108+H118+H115</f>
        <v>120130</v>
      </c>
      <c r="I107" s="6">
        <f t="shared" si="24"/>
        <v>28387.5</v>
      </c>
      <c r="J107" s="6">
        <f>J108+J118</f>
        <v>148517.5</v>
      </c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</row>
    <row r="108" spans="1:58" s="100" customFormat="1" ht="38.25" x14ac:dyDescent="0.25">
      <c r="A108" s="239"/>
      <c r="B108" s="257">
        <v>42</v>
      </c>
      <c r="C108" s="257"/>
      <c r="D108" s="257"/>
      <c r="E108" s="258" t="s">
        <v>108</v>
      </c>
      <c r="F108" s="229">
        <f>F109</f>
        <v>38890.06</v>
      </c>
      <c r="G108" s="229">
        <f t="shared" ref="G108:H108" si="43">G109</f>
        <v>7034.3099999999995</v>
      </c>
      <c r="H108" s="229">
        <f t="shared" si="43"/>
        <v>19100</v>
      </c>
      <c r="I108" s="229">
        <f t="shared" si="24"/>
        <v>25117.5</v>
      </c>
      <c r="J108" s="229">
        <f>J109+J115</f>
        <v>44217.5</v>
      </c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</row>
    <row r="109" spans="1:58" s="100" customFormat="1" hidden="1" x14ac:dyDescent="0.25">
      <c r="A109" s="235"/>
      <c r="B109" s="259"/>
      <c r="C109" s="259">
        <v>422</v>
      </c>
      <c r="D109" s="259"/>
      <c r="E109" s="260" t="s">
        <v>109</v>
      </c>
      <c r="F109" s="231">
        <f>SUM(F110:F114)</f>
        <v>38890.06</v>
      </c>
      <c r="G109" s="231">
        <f>SUM(G110:G114)</f>
        <v>7034.3099999999995</v>
      </c>
      <c r="H109" s="231">
        <f>SUM(H110:H114)</f>
        <v>19100</v>
      </c>
      <c r="I109" s="231">
        <f t="shared" si="24"/>
        <v>22087.5</v>
      </c>
      <c r="J109" s="231">
        <f>SUM(J110:J114)</f>
        <v>41187.5</v>
      </c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</row>
    <row r="110" spans="1:58" s="100" customFormat="1" hidden="1" x14ac:dyDescent="0.25">
      <c r="A110" s="261"/>
      <c r="B110" s="262"/>
      <c r="C110" s="262"/>
      <c r="D110" s="263">
        <v>4221</v>
      </c>
      <c r="E110" s="264" t="s">
        <v>110</v>
      </c>
      <c r="F110" s="234">
        <f>13228.74+409.21+15492.07</f>
        <v>29130.019999999997</v>
      </c>
      <c r="G110" s="243">
        <v>1327.22</v>
      </c>
      <c r="H110" s="243">
        <v>15700</v>
      </c>
      <c r="I110" s="243">
        <f t="shared" si="24"/>
        <v>2500</v>
      </c>
      <c r="J110" s="243">
        <v>18200</v>
      </c>
    </row>
    <row r="111" spans="1:58" s="100" customFormat="1" hidden="1" x14ac:dyDescent="0.25">
      <c r="A111" s="233"/>
      <c r="B111" s="233"/>
      <c r="C111" s="233"/>
      <c r="D111" s="233">
        <v>4222</v>
      </c>
      <c r="E111" s="265" t="s">
        <v>111</v>
      </c>
      <c r="F111" s="234">
        <v>0</v>
      </c>
      <c r="G111" s="243">
        <v>0</v>
      </c>
      <c r="H111" s="243">
        <v>0</v>
      </c>
      <c r="I111" s="243">
        <f t="shared" si="24"/>
        <v>2450</v>
      </c>
      <c r="J111" s="243">
        <v>2450</v>
      </c>
    </row>
    <row r="112" spans="1:58" s="100" customFormat="1" ht="25.5" hidden="1" x14ac:dyDescent="0.25">
      <c r="A112" s="233"/>
      <c r="B112" s="233"/>
      <c r="C112" s="233"/>
      <c r="D112" s="233">
        <v>4223</v>
      </c>
      <c r="E112" s="265" t="s">
        <v>112</v>
      </c>
      <c r="F112" s="234">
        <v>4458.96</v>
      </c>
      <c r="G112" s="243">
        <v>1725.4</v>
      </c>
      <c r="H112" s="243">
        <v>0</v>
      </c>
      <c r="I112" s="243">
        <f t="shared" si="24"/>
        <v>7787.5</v>
      </c>
      <c r="J112" s="243">
        <v>7787.5</v>
      </c>
    </row>
    <row r="113" spans="1:58" s="100" customFormat="1" hidden="1" x14ac:dyDescent="0.25">
      <c r="A113" s="233"/>
      <c r="B113" s="233"/>
      <c r="C113" s="233"/>
      <c r="D113" s="233">
        <v>4226</v>
      </c>
      <c r="E113" s="265" t="s">
        <v>113</v>
      </c>
      <c r="F113" s="234">
        <v>0</v>
      </c>
      <c r="G113" s="243">
        <v>0</v>
      </c>
      <c r="H113" s="243">
        <v>0</v>
      </c>
      <c r="I113" s="243">
        <f t="shared" si="24"/>
        <v>0</v>
      </c>
      <c r="J113" s="243">
        <f t="shared" si="41"/>
        <v>0</v>
      </c>
    </row>
    <row r="114" spans="1:58" s="100" customFormat="1" ht="25.5" hidden="1" x14ac:dyDescent="0.25">
      <c r="A114" s="233"/>
      <c r="B114" s="233"/>
      <c r="C114" s="233"/>
      <c r="D114" s="233">
        <v>4227</v>
      </c>
      <c r="E114" s="265" t="s">
        <v>114</v>
      </c>
      <c r="F114" s="234">
        <f>3530.43+1770.65</f>
        <v>5301.08</v>
      </c>
      <c r="G114" s="243">
        <v>3981.69</v>
      </c>
      <c r="H114" s="243">
        <v>3400</v>
      </c>
      <c r="I114" s="243">
        <f t="shared" si="24"/>
        <v>9350</v>
      </c>
      <c r="J114" s="243">
        <v>12750</v>
      </c>
    </row>
    <row r="115" spans="1:58" s="267" customFormat="1" ht="25.5" hidden="1" x14ac:dyDescent="0.2">
      <c r="A115" s="230"/>
      <c r="B115" s="230"/>
      <c r="C115" s="230">
        <v>424</v>
      </c>
      <c r="D115" s="230"/>
      <c r="E115" s="266" t="s">
        <v>115</v>
      </c>
      <c r="F115" s="231">
        <f>SUM(F116:F117)</f>
        <v>1159.45</v>
      </c>
      <c r="G115" s="231">
        <f t="shared" ref="G115:H115" si="44">SUM(G116:G117)</f>
        <v>0</v>
      </c>
      <c r="H115" s="231">
        <f t="shared" si="44"/>
        <v>1030</v>
      </c>
      <c r="I115" s="231">
        <f t="shared" si="24"/>
        <v>2000</v>
      </c>
      <c r="J115" s="231">
        <f>SUM(J116:J117)</f>
        <v>3030</v>
      </c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</row>
    <row r="116" spans="1:58" s="100" customFormat="1" hidden="1" x14ac:dyDescent="0.25">
      <c r="A116" s="233"/>
      <c r="B116" s="233"/>
      <c r="C116" s="233"/>
      <c r="D116" s="233">
        <v>4241</v>
      </c>
      <c r="E116" s="265" t="s">
        <v>116</v>
      </c>
      <c r="F116" s="234">
        <f>97.69+929.04</f>
        <v>1026.73</v>
      </c>
      <c r="G116" s="243">
        <v>0</v>
      </c>
      <c r="H116" s="243">
        <v>1030</v>
      </c>
      <c r="I116" s="243">
        <f t="shared" si="24"/>
        <v>2000</v>
      </c>
      <c r="J116" s="243">
        <v>3030</v>
      </c>
    </row>
    <row r="117" spans="1:58" s="100" customFormat="1" ht="42.75" hidden="1" x14ac:dyDescent="0.25">
      <c r="A117" s="233"/>
      <c r="B117" s="233"/>
      <c r="C117" s="233"/>
      <c r="D117" s="233">
        <v>4242</v>
      </c>
      <c r="E117" s="268" t="s">
        <v>117</v>
      </c>
      <c r="F117" s="234">
        <v>132.72</v>
      </c>
      <c r="G117" s="243">
        <v>0</v>
      </c>
      <c r="H117" s="243">
        <v>0</v>
      </c>
      <c r="I117" s="243">
        <f t="shared" si="24"/>
        <v>0</v>
      </c>
      <c r="J117" s="243">
        <v>0</v>
      </c>
    </row>
    <row r="118" spans="1:58" s="100" customFormat="1" ht="38.25" x14ac:dyDescent="0.25">
      <c r="A118" s="228"/>
      <c r="B118" s="228">
        <v>45</v>
      </c>
      <c r="C118" s="228"/>
      <c r="D118" s="228"/>
      <c r="E118" s="269" t="s">
        <v>118</v>
      </c>
      <c r="F118" s="229">
        <f>F119</f>
        <v>30850.59</v>
      </c>
      <c r="G118" s="229">
        <f t="shared" ref="G118:H119" si="45">G119</f>
        <v>0</v>
      </c>
      <c r="H118" s="229">
        <f t="shared" si="45"/>
        <v>100000</v>
      </c>
      <c r="I118" s="229">
        <f t="shared" ref="I118:I125" si="46">J118-H118</f>
        <v>4300</v>
      </c>
      <c r="J118" s="229">
        <f>J119</f>
        <v>104300</v>
      </c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</row>
    <row r="119" spans="1:58" ht="25.5" hidden="1" x14ac:dyDescent="0.25">
      <c r="A119" s="9"/>
      <c r="B119" s="9"/>
      <c r="C119" s="9">
        <v>451</v>
      </c>
      <c r="D119" s="9"/>
      <c r="E119" s="214" t="s">
        <v>119</v>
      </c>
      <c r="F119" s="10">
        <f>F120</f>
        <v>30850.59</v>
      </c>
      <c r="G119" s="10">
        <f t="shared" si="45"/>
        <v>0</v>
      </c>
      <c r="H119" s="10">
        <f t="shared" si="45"/>
        <v>100000</v>
      </c>
      <c r="I119" s="10">
        <f t="shared" si="46"/>
        <v>4300</v>
      </c>
      <c r="J119" s="10">
        <f>J120</f>
        <v>104300</v>
      </c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</row>
    <row r="120" spans="1:58" ht="25.5" hidden="1" x14ac:dyDescent="0.25">
      <c r="A120" s="11"/>
      <c r="B120" s="11"/>
      <c r="C120" s="11"/>
      <c r="D120" s="11">
        <v>4511</v>
      </c>
      <c r="E120" s="213" t="s">
        <v>119</v>
      </c>
      <c r="F120" s="12">
        <v>30850.59</v>
      </c>
      <c r="G120" s="13">
        <v>0</v>
      </c>
      <c r="H120" s="13">
        <v>100000</v>
      </c>
      <c r="I120" s="13">
        <f t="shared" si="46"/>
        <v>4300</v>
      </c>
      <c r="J120" s="13">
        <v>104300</v>
      </c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</row>
    <row r="121" spans="1:58" x14ac:dyDescent="0.25">
      <c r="A121" s="11"/>
      <c r="B121" s="11"/>
      <c r="C121" s="11"/>
      <c r="D121" s="11"/>
      <c r="E121" s="19"/>
      <c r="F121" s="12"/>
      <c r="G121" s="13"/>
      <c r="H121" s="13"/>
      <c r="I121" s="13"/>
      <c r="J121" s="13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</row>
    <row r="122" spans="1:58" x14ac:dyDescent="0.25">
      <c r="A122" s="11"/>
      <c r="B122" s="11"/>
      <c r="C122" s="11"/>
      <c r="D122" s="11"/>
      <c r="E122" s="19"/>
      <c r="F122" s="12"/>
      <c r="G122" s="13"/>
      <c r="H122" s="13"/>
      <c r="I122" s="13"/>
      <c r="J122" s="13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</row>
    <row r="123" spans="1:58" x14ac:dyDescent="0.25">
      <c r="A123" s="11"/>
      <c r="B123" s="11"/>
      <c r="C123" s="11"/>
      <c r="D123" s="11"/>
      <c r="E123" s="19"/>
      <c r="F123" s="12"/>
      <c r="G123" s="13"/>
      <c r="H123" s="13"/>
      <c r="I123" s="13"/>
      <c r="J123" s="13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</row>
    <row r="124" spans="1:58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</row>
    <row r="125" spans="1:58" x14ac:dyDescent="0.25">
      <c r="A125" s="322" t="s">
        <v>120</v>
      </c>
      <c r="B125" s="322"/>
      <c r="C125" s="322"/>
      <c r="D125" s="322"/>
      <c r="E125" s="322"/>
      <c r="F125" s="44">
        <f>F50+F107</f>
        <v>2237282.1900000004</v>
      </c>
      <c r="G125" s="44">
        <f>G50+G107</f>
        <v>2196365.080668923</v>
      </c>
      <c r="H125" s="44">
        <f>H50+H107</f>
        <v>3301292</v>
      </c>
      <c r="I125" s="44">
        <f t="shared" si="46"/>
        <v>633741.2799999998</v>
      </c>
      <c r="J125" s="44">
        <f>J50+J107</f>
        <v>3935033.28</v>
      </c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</row>
    <row r="126" spans="1:58" x14ac:dyDescent="0.25"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</row>
    <row r="127" spans="1:58" x14ac:dyDescent="0.25"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</row>
    <row r="128" spans="1:58" x14ac:dyDescent="0.25"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</row>
    <row r="129" spans="11:58" x14ac:dyDescent="0.25"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</row>
    <row r="130" spans="11:58" x14ac:dyDescent="0.25"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</row>
    <row r="131" spans="11:58" x14ac:dyDescent="0.25"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</row>
    <row r="132" spans="11:58" x14ac:dyDescent="0.25"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100"/>
      <c r="BD132" s="100"/>
      <c r="BE132" s="100"/>
      <c r="BF132" s="100"/>
    </row>
    <row r="133" spans="11:58" x14ac:dyDescent="0.25"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  <c r="AX133" s="100"/>
      <c r="AY133" s="100"/>
      <c r="AZ133" s="100"/>
      <c r="BA133" s="100"/>
      <c r="BB133" s="100"/>
      <c r="BC133" s="100"/>
      <c r="BD133" s="100"/>
      <c r="BE133" s="100"/>
      <c r="BF133" s="100"/>
    </row>
    <row r="134" spans="11:58" x14ac:dyDescent="0.25"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100"/>
      <c r="BD134" s="100"/>
      <c r="BE134" s="100"/>
      <c r="BF134" s="100"/>
    </row>
    <row r="135" spans="11:58" x14ac:dyDescent="0.25"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100"/>
      <c r="BB135" s="100"/>
      <c r="BC135" s="100"/>
      <c r="BD135" s="100"/>
      <c r="BE135" s="100"/>
      <c r="BF135" s="100"/>
    </row>
    <row r="136" spans="11:58" x14ac:dyDescent="0.25"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  <c r="BF136" s="100"/>
    </row>
    <row r="137" spans="11:58" x14ac:dyDescent="0.25"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</row>
    <row r="138" spans="11:58" x14ac:dyDescent="0.25"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</row>
    <row r="139" spans="11:58" x14ac:dyDescent="0.25"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</row>
    <row r="140" spans="11:58" x14ac:dyDescent="0.25"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</row>
    <row r="141" spans="11:58" x14ac:dyDescent="0.25"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</row>
    <row r="142" spans="11:58" x14ac:dyDescent="0.25"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</row>
    <row r="143" spans="11:58" x14ac:dyDescent="0.25"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</row>
    <row r="144" spans="11:58" x14ac:dyDescent="0.25"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</row>
    <row r="145" spans="11:58" x14ac:dyDescent="0.25"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</row>
    <row r="146" spans="11:58" x14ac:dyDescent="0.25"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</row>
    <row r="147" spans="11:58" x14ac:dyDescent="0.25"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</row>
    <row r="148" spans="11:58" x14ac:dyDescent="0.25"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  <c r="BF148" s="100"/>
    </row>
    <row r="149" spans="11:58" x14ac:dyDescent="0.25"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  <c r="BF149" s="100"/>
    </row>
    <row r="150" spans="11:58" x14ac:dyDescent="0.25"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</row>
    <row r="151" spans="11:58" x14ac:dyDescent="0.25"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0"/>
      <c r="BA151" s="100"/>
      <c r="BB151" s="100"/>
      <c r="BC151" s="100"/>
      <c r="BD151" s="100"/>
      <c r="BE151" s="100"/>
      <c r="BF151" s="100"/>
    </row>
    <row r="152" spans="11:58" x14ac:dyDescent="0.25"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</row>
    <row r="153" spans="11:58" x14ac:dyDescent="0.25"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  <c r="BF153" s="100"/>
    </row>
    <row r="154" spans="11:58" x14ac:dyDescent="0.25"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</row>
    <row r="155" spans="11:58" x14ac:dyDescent="0.25"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0"/>
    </row>
    <row r="156" spans="11:58" x14ac:dyDescent="0.25"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0"/>
    </row>
    <row r="157" spans="11:58" x14ac:dyDescent="0.25"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</row>
    <row r="158" spans="11:58" x14ac:dyDescent="0.25"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</row>
    <row r="159" spans="11:58" x14ac:dyDescent="0.25"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</row>
    <row r="160" spans="11:58" x14ac:dyDescent="0.25"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</row>
    <row r="161" spans="11:58" x14ac:dyDescent="0.25"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</row>
    <row r="162" spans="11:58" x14ac:dyDescent="0.25"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</row>
    <row r="163" spans="11:58" x14ac:dyDescent="0.25"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  <c r="BE163" s="100"/>
      <c r="BF163" s="100"/>
    </row>
    <row r="164" spans="11:58" x14ac:dyDescent="0.25"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100"/>
      <c r="BD164" s="100"/>
      <c r="BE164" s="100"/>
      <c r="BF164" s="100"/>
    </row>
    <row r="165" spans="11:58" x14ac:dyDescent="0.25"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100"/>
      <c r="BD165" s="100"/>
      <c r="BE165" s="100"/>
      <c r="BF165" s="100"/>
    </row>
    <row r="166" spans="11:58" x14ac:dyDescent="0.25"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100"/>
      <c r="BD166" s="100"/>
      <c r="BE166" s="100"/>
      <c r="BF166" s="100"/>
    </row>
    <row r="167" spans="11:58" x14ac:dyDescent="0.25"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100"/>
      <c r="AY167" s="100"/>
      <c r="AZ167" s="100"/>
      <c r="BA167" s="100"/>
      <c r="BB167" s="100"/>
      <c r="BC167" s="100"/>
      <c r="BD167" s="100"/>
      <c r="BE167" s="100"/>
      <c r="BF167" s="100"/>
    </row>
    <row r="168" spans="11:58" x14ac:dyDescent="0.25"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100"/>
      <c r="AX168" s="100"/>
      <c r="AY168" s="100"/>
      <c r="AZ168" s="100"/>
      <c r="BA168" s="100"/>
      <c r="BB168" s="100"/>
      <c r="BC168" s="100"/>
      <c r="BD168" s="100"/>
      <c r="BE168" s="100"/>
      <c r="BF168" s="100"/>
    </row>
    <row r="169" spans="11:58" x14ac:dyDescent="0.25"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100"/>
      <c r="AY169" s="100"/>
      <c r="AZ169" s="100"/>
      <c r="BA169" s="100"/>
      <c r="BB169" s="100"/>
      <c r="BC169" s="100"/>
      <c r="BD169" s="100"/>
      <c r="BE169" s="100"/>
      <c r="BF169" s="100"/>
    </row>
    <row r="170" spans="11:58" x14ac:dyDescent="0.25"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</row>
    <row r="171" spans="11:58" x14ac:dyDescent="0.25"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</row>
    <row r="172" spans="11:58" x14ac:dyDescent="0.25"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</row>
    <row r="173" spans="11:58" x14ac:dyDescent="0.25"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  <c r="BA173" s="100"/>
      <c r="BB173" s="100"/>
      <c r="BC173" s="100"/>
      <c r="BD173" s="100"/>
      <c r="BE173" s="100"/>
      <c r="BF173" s="100"/>
    </row>
    <row r="174" spans="11:58" x14ac:dyDescent="0.25"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  <c r="BA174" s="100"/>
      <c r="BB174" s="100"/>
      <c r="BC174" s="100"/>
      <c r="BD174" s="100"/>
      <c r="BE174" s="100"/>
      <c r="BF174" s="100"/>
    </row>
    <row r="175" spans="11:58" x14ac:dyDescent="0.25"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  <c r="BF175" s="100"/>
    </row>
    <row r="176" spans="11:58" x14ac:dyDescent="0.25"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  <c r="BF176" s="100"/>
    </row>
    <row r="177" spans="11:58" x14ac:dyDescent="0.25"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</row>
    <row r="178" spans="11:58" x14ac:dyDescent="0.25"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</row>
    <row r="179" spans="11:58" x14ac:dyDescent="0.25"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</row>
    <row r="180" spans="11:58" x14ac:dyDescent="0.25"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  <c r="BF180" s="100"/>
    </row>
    <row r="181" spans="11:58" x14ac:dyDescent="0.25"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  <c r="BF181" s="100"/>
    </row>
    <row r="182" spans="11:58" x14ac:dyDescent="0.25"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100"/>
      <c r="BD182" s="100"/>
      <c r="BE182" s="100"/>
      <c r="BF182" s="100"/>
    </row>
    <row r="183" spans="11:58" x14ac:dyDescent="0.25"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  <c r="BA183" s="100"/>
      <c r="BB183" s="100"/>
      <c r="BC183" s="100"/>
      <c r="BD183" s="100"/>
      <c r="BE183" s="100"/>
      <c r="BF183" s="100"/>
    </row>
    <row r="184" spans="11:58" x14ac:dyDescent="0.25"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  <c r="BA184" s="100"/>
      <c r="BB184" s="100"/>
      <c r="BC184" s="100"/>
      <c r="BD184" s="100"/>
      <c r="BE184" s="100"/>
      <c r="BF184" s="100"/>
    </row>
    <row r="185" spans="11:58" x14ac:dyDescent="0.25"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  <c r="BA185" s="100"/>
      <c r="BB185" s="100"/>
      <c r="BC185" s="100"/>
      <c r="BD185" s="100"/>
      <c r="BE185" s="100"/>
      <c r="BF185" s="100"/>
    </row>
    <row r="186" spans="11:58" x14ac:dyDescent="0.25"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  <c r="BA186" s="100"/>
      <c r="BB186" s="100"/>
      <c r="BC186" s="100"/>
      <c r="BD186" s="100"/>
      <c r="BE186" s="100"/>
      <c r="BF186" s="100"/>
    </row>
    <row r="187" spans="11:58" x14ac:dyDescent="0.25"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100"/>
      <c r="BB187" s="100"/>
      <c r="BC187" s="100"/>
      <c r="BD187" s="100"/>
      <c r="BE187" s="100"/>
      <c r="BF187" s="100"/>
    </row>
    <row r="188" spans="11:58" x14ac:dyDescent="0.25"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  <c r="BA188" s="100"/>
      <c r="BB188" s="100"/>
      <c r="BC188" s="100"/>
      <c r="BD188" s="100"/>
      <c r="BE188" s="100"/>
      <c r="BF188" s="100"/>
    </row>
    <row r="189" spans="11:58" x14ac:dyDescent="0.25"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  <c r="BA189" s="100"/>
      <c r="BB189" s="100"/>
      <c r="BC189" s="100"/>
      <c r="BD189" s="100"/>
      <c r="BE189" s="100"/>
      <c r="BF189" s="100"/>
    </row>
    <row r="190" spans="11:58" x14ac:dyDescent="0.25"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100"/>
      <c r="AX190" s="100"/>
      <c r="AY190" s="100"/>
      <c r="AZ190" s="100"/>
      <c r="BA190" s="100"/>
      <c r="BB190" s="100"/>
      <c r="BC190" s="100"/>
      <c r="BD190" s="100"/>
      <c r="BE190" s="100"/>
      <c r="BF190" s="100"/>
    </row>
    <row r="191" spans="11:58" x14ac:dyDescent="0.25"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100"/>
      <c r="BB191" s="100"/>
      <c r="BC191" s="100"/>
      <c r="BD191" s="100"/>
      <c r="BE191" s="100"/>
      <c r="BF191" s="100"/>
    </row>
    <row r="192" spans="11:58" x14ac:dyDescent="0.25"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  <c r="BA192" s="100"/>
      <c r="BB192" s="100"/>
      <c r="BC192" s="100"/>
      <c r="BD192" s="100"/>
      <c r="BE192" s="100"/>
      <c r="BF192" s="100"/>
    </row>
    <row r="193" spans="11:58" x14ac:dyDescent="0.25"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  <c r="BA193" s="100"/>
      <c r="BB193" s="100"/>
      <c r="BC193" s="100"/>
      <c r="BD193" s="100"/>
      <c r="BE193" s="100"/>
      <c r="BF193" s="100"/>
    </row>
    <row r="194" spans="11:58" x14ac:dyDescent="0.25"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  <c r="BA194" s="100"/>
      <c r="BB194" s="100"/>
      <c r="BC194" s="100"/>
      <c r="BD194" s="100"/>
      <c r="BE194" s="100"/>
      <c r="BF194" s="100"/>
    </row>
  </sheetData>
  <mergeCells count="7">
    <mergeCell ref="A125:E125"/>
    <mergeCell ref="A1:J1"/>
    <mergeCell ref="A3:J3"/>
    <mergeCell ref="A5:J5"/>
    <mergeCell ref="A7:J7"/>
    <mergeCell ref="A43:E43"/>
    <mergeCell ref="A47:J47"/>
  </mergeCells>
  <pageMargins left="0.70826771653543308" right="0.70826771653543308" top="1.1417322834645671" bottom="1.1417322834645671" header="0.74803149606299213" footer="0.74803149606299213"/>
  <pageSetup paperSize="9" scale="60" fitToHeight="0" orientation="portrait" r:id="rId1"/>
  <headerFooter alignWithMargins="0"/>
  <rowBreaks count="1" manualBreakCount="1">
    <brk id="4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F11" sqref="F11"/>
    </sheetView>
  </sheetViews>
  <sheetFormatPr defaultColWidth="8.85546875" defaultRowHeight="14.25" x14ac:dyDescent="0.2"/>
  <cols>
    <col min="1" max="1" width="25.28515625" style="195" customWidth="1"/>
    <col min="2" max="2" width="25.28515625" style="198" hidden="1" customWidth="1"/>
    <col min="3" max="3" width="25.28515625" style="195" hidden="1" customWidth="1"/>
    <col min="4" max="4" width="25.28515625" style="195" customWidth="1"/>
    <col min="5" max="6" width="25.28515625" style="199" customWidth="1"/>
    <col min="7" max="16384" width="8.85546875" style="195"/>
  </cols>
  <sheetData>
    <row r="1" spans="1:6" ht="42" customHeight="1" x14ac:dyDescent="0.2">
      <c r="A1" s="325" t="s">
        <v>299</v>
      </c>
      <c r="B1" s="325"/>
      <c r="C1" s="325"/>
      <c r="D1" s="325"/>
      <c r="E1" s="325"/>
      <c r="F1" s="325"/>
    </row>
    <row r="2" spans="1:6" ht="18" customHeight="1" x14ac:dyDescent="0.2">
      <c r="A2" s="171"/>
      <c r="B2" s="184"/>
      <c r="C2" s="171"/>
      <c r="D2" s="171"/>
      <c r="E2" s="184"/>
      <c r="F2" s="184"/>
    </row>
    <row r="3" spans="1:6" ht="15.75" customHeight="1" x14ac:dyDescent="0.2">
      <c r="A3" s="325" t="s">
        <v>0</v>
      </c>
      <c r="B3" s="325"/>
      <c r="C3" s="325"/>
      <c r="D3" s="325"/>
      <c r="E3" s="325"/>
      <c r="F3" s="325"/>
    </row>
    <row r="4" spans="1:6" ht="18" x14ac:dyDescent="0.2">
      <c r="B4" s="184"/>
      <c r="C4" s="171"/>
      <c r="D4" s="171"/>
      <c r="E4" s="186"/>
      <c r="F4" s="186"/>
    </row>
    <row r="5" spans="1:6" ht="18" customHeight="1" x14ac:dyDescent="0.2">
      <c r="A5" s="325" t="s">
        <v>245</v>
      </c>
      <c r="B5" s="325"/>
      <c r="C5" s="325"/>
      <c r="D5" s="325"/>
      <c r="E5" s="325"/>
      <c r="F5" s="325"/>
    </row>
    <row r="6" spans="1:6" ht="18" x14ac:dyDescent="0.2">
      <c r="A6" s="171"/>
      <c r="B6" s="184"/>
      <c r="C6" s="171"/>
      <c r="D6" s="171"/>
      <c r="E6" s="186"/>
      <c r="F6" s="186"/>
    </row>
    <row r="7" spans="1:6" ht="15.75" customHeight="1" x14ac:dyDescent="0.2">
      <c r="A7" s="325" t="s">
        <v>246</v>
      </c>
      <c r="B7" s="325"/>
      <c r="C7" s="325"/>
      <c r="D7" s="325"/>
      <c r="E7" s="325"/>
      <c r="F7" s="325"/>
    </row>
    <row r="8" spans="1:6" ht="18" x14ac:dyDescent="0.2">
      <c r="A8" s="171"/>
      <c r="B8" s="184"/>
      <c r="C8" s="171"/>
      <c r="D8" s="171"/>
      <c r="E8" s="186"/>
      <c r="F8" s="186"/>
    </row>
    <row r="9" spans="1:6" x14ac:dyDescent="0.2">
      <c r="A9" s="173" t="s">
        <v>247</v>
      </c>
      <c r="B9" s="174" t="s">
        <v>222</v>
      </c>
      <c r="C9" s="173" t="s">
        <v>221</v>
      </c>
      <c r="D9" s="173" t="s">
        <v>288</v>
      </c>
      <c r="E9" s="173" t="s">
        <v>278</v>
      </c>
      <c r="F9" s="173" t="s">
        <v>298</v>
      </c>
    </row>
    <row r="10" spans="1:6" s="196" customFormat="1" ht="15" x14ac:dyDescent="0.25">
      <c r="A10" s="192" t="s">
        <v>3</v>
      </c>
      <c r="B10" s="193">
        <f>B11+B14+B16+B18+B21+B23</f>
        <v>2255097.9200000004</v>
      </c>
      <c r="C10" s="193">
        <f t="shared" ref="C10:D10" si="0">C11+C14+C16+C18+C21+C23</f>
        <v>2196365.0799999996</v>
      </c>
      <c r="D10" s="193">
        <f t="shared" si="0"/>
        <v>3301292</v>
      </c>
      <c r="E10" s="193">
        <f>F10-D10</f>
        <v>633741.28000000026</v>
      </c>
      <c r="F10" s="194">
        <f>F11+F14+F16+F18+F21+F23</f>
        <v>3935033.2800000003</v>
      </c>
    </row>
    <row r="11" spans="1:6" s="196" customFormat="1" ht="15" x14ac:dyDescent="0.25">
      <c r="A11" s="187" t="s">
        <v>248</v>
      </c>
      <c r="B11" s="188">
        <f>B12</f>
        <v>275602.03000000003</v>
      </c>
      <c r="C11" s="188">
        <f t="shared" ref="C11" si="1">C12</f>
        <v>181918.85</v>
      </c>
      <c r="D11" s="188">
        <f>SUM(D12:D13)</f>
        <v>399802</v>
      </c>
      <c r="E11" s="188">
        <f t="shared" ref="E11:E24" si="2">F11-D11</f>
        <v>81091.280000000028</v>
      </c>
      <c r="F11" s="188">
        <f>SUM(F12:F13)</f>
        <v>480893.28</v>
      </c>
    </row>
    <row r="12" spans="1:6" s="197" customFormat="1" x14ac:dyDescent="0.2">
      <c r="A12" s="176" t="s">
        <v>261</v>
      </c>
      <c r="B12" s="185">
        <v>275602.03000000003</v>
      </c>
      <c r="C12" s="182">
        <v>181918.85</v>
      </c>
      <c r="D12" s="182">
        <v>228243</v>
      </c>
      <c r="E12" s="182">
        <f t="shared" si="2"/>
        <v>71216.280000000028</v>
      </c>
      <c r="F12" s="209">
        <v>299459.28000000003</v>
      </c>
    </row>
    <row r="13" spans="1:6" s="197" customFormat="1" x14ac:dyDescent="0.2">
      <c r="A13" s="176" t="s">
        <v>303</v>
      </c>
      <c r="B13" s="185"/>
      <c r="C13" s="182"/>
      <c r="D13" s="182">
        <v>171559</v>
      </c>
      <c r="E13" s="182">
        <f t="shared" si="2"/>
        <v>9875</v>
      </c>
      <c r="F13" s="210">
        <v>181434</v>
      </c>
    </row>
    <row r="14" spans="1:6" s="196" customFormat="1" ht="15" x14ac:dyDescent="0.25">
      <c r="A14" s="187" t="s">
        <v>253</v>
      </c>
      <c r="B14" s="188">
        <f>B15</f>
        <v>73902.009999999995</v>
      </c>
      <c r="C14" s="188">
        <f t="shared" ref="C14:D14" si="3">C15</f>
        <v>79235.509999999995</v>
      </c>
      <c r="D14" s="188">
        <f t="shared" si="3"/>
        <v>91850</v>
      </c>
      <c r="E14" s="188">
        <f t="shared" si="2"/>
        <v>19645</v>
      </c>
      <c r="F14" s="188">
        <f>F15</f>
        <v>111495</v>
      </c>
    </row>
    <row r="15" spans="1:6" s="197" customFormat="1" x14ac:dyDescent="0.2">
      <c r="A15" s="176" t="s">
        <v>255</v>
      </c>
      <c r="B15" s="183">
        <v>73902.009999999995</v>
      </c>
      <c r="C15" s="182">
        <v>79235.509999999995</v>
      </c>
      <c r="D15" s="182">
        <v>91850</v>
      </c>
      <c r="E15" s="182">
        <f t="shared" si="2"/>
        <v>19645</v>
      </c>
      <c r="F15" s="210">
        <v>111495</v>
      </c>
    </row>
    <row r="16" spans="1:6" s="196" customFormat="1" ht="25.5" x14ac:dyDescent="0.25">
      <c r="A16" s="189" t="s">
        <v>250</v>
      </c>
      <c r="B16" s="190">
        <f>B17</f>
        <v>17080.71</v>
      </c>
      <c r="C16" s="190">
        <f t="shared" ref="C16:D16" si="4">C17</f>
        <v>10219.66</v>
      </c>
      <c r="D16" s="190">
        <f t="shared" si="4"/>
        <v>17900</v>
      </c>
      <c r="E16" s="190">
        <f t="shared" si="2"/>
        <v>500</v>
      </c>
      <c r="F16" s="188">
        <f>F17</f>
        <v>18400</v>
      </c>
    </row>
    <row r="17" spans="1:6" s="207" customFormat="1" ht="25.5" x14ac:dyDescent="0.2">
      <c r="A17" s="208" t="s">
        <v>256</v>
      </c>
      <c r="B17" s="206">
        <v>17080.71</v>
      </c>
      <c r="C17" s="182">
        <v>10219.66</v>
      </c>
      <c r="D17" s="182">
        <v>17900</v>
      </c>
      <c r="E17" s="182">
        <f t="shared" si="2"/>
        <v>500</v>
      </c>
      <c r="F17" s="211">
        <v>18400</v>
      </c>
    </row>
    <row r="18" spans="1:6" s="196" customFormat="1" ht="15" x14ac:dyDescent="0.25">
      <c r="A18" s="191" t="s">
        <v>251</v>
      </c>
      <c r="B18" s="190">
        <f>SUM(B19:B20)</f>
        <v>1884472.59</v>
      </c>
      <c r="C18" s="190">
        <f t="shared" ref="C18:D18" si="5">SUM(C19:C20)</f>
        <v>1869048.39</v>
      </c>
      <c r="D18" s="190">
        <f t="shared" si="5"/>
        <v>2731440</v>
      </c>
      <c r="E18" s="190">
        <f t="shared" si="2"/>
        <v>506455</v>
      </c>
      <c r="F18" s="188">
        <f>SUM(F19:F20)</f>
        <v>3237895</v>
      </c>
    </row>
    <row r="19" spans="1:6" s="197" customFormat="1" x14ac:dyDescent="0.2">
      <c r="A19" s="176" t="s">
        <v>257</v>
      </c>
      <c r="B19" s="183">
        <v>1774395.98</v>
      </c>
      <c r="C19" s="200">
        <v>1834693.75</v>
      </c>
      <c r="D19" s="182">
        <v>2721440</v>
      </c>
      <c r="E19" s="182">
        <f t="shared" si="2"/>
        <v>491755</v>
      </c>
      <c r="F19" s="210">
        <v>3213195</v>
      </c>
    </row>
    <row r="20" spans="1:6" s="197" customFormat="1" x14ac:dyDescent="0.2">
      <c r="A20" s="176" t="s">
        <v>258</v>
      </c>
      <c r="B20" s="183">
        <v>110076.61</v>
      </c>
      <c r="C20" s="182">
        <v>34354.639999999999</v>
      </c>
      <c r="D20" s="182">
        <v>10000</v>
      </c>
      <c r="E20" s="182">
        <f t="shared" si="2"/>
        <v>14700</v>
      </c>
      <c r="F20" s="210">
        <v>24700</v>
      </c>
    </row>
    <row r="21" spans="1:6" s="196" customFormat="1" ht="15" x14ac:dyDescent="0.25">
      <c r="A21" s="191" t="s">
        <v>259</v>
      </c>
      <c r="B21" s="190">
        <f>B22</f>
        <v>4040.58</v>
      </c>
      <c r="C21" s="190">
        <f t="shared" ref="C21:D21" si="6">C22</f>
        <v>2853.54</v>
      </c>
      <c r="D21" s="190">
        <f t="shared" si="6"/>
        <v>2300</v>
      </c>
      <c r="E21" s="190">
        <f t="shared" si="2"/>
        <v>26050</v>
      </c>
      <c r="F21" s="188">
        <f>F22</f>
        <v>28350</v>
      </c>
    </row>
    <row r="22" spans="1:6" s="197" customFormat="1" x14ac:dyDescent="0.2">
      <c r="A22" s="180" t="s">
        <v>260</v>
      </c>
      <c r="B22" s="183">
        <v>4040.58</v>
      </c>
      <c r="C22" s="182">
        <v>2853.54</v>
      </c>
      <c r="D22" s="182">
        <v>2300</v>
      </c>
      <c r="E22" s="182">
        <f t="shared" si="2"/>
        <v>26050</v>
      </c>
      <c r="F22" s="210">
        <v>28350</v>
      </c>
    </row>
    <row r="23" spans="1:6" s="196" customFormat="1" ht="15" x14ac:dyDescent="0.25">
      <c r="A23" s="191" t="s">
        <v>268</v>
      </c>
      <c r="B23" s="190">
        <f>B24</f>
        <v>0</v>
      </c>
      <c r="C23" s="190">
        <f t="shared" ref="C23:D23" si="7">C24</f>
        <v>53089.13</v>
      </c>
      <c r="D23" s="190">
        <f t="shared" si="7"/>
        <v>58000</v>
      </c>
      <c r="E23" s="190">
        <f t="shared" si="2"/>
        <v>0</v>
      </c>
      <c r="F23" s="188">
        <f>F24</f>
        <v>58000</v>
      </c>
    </row>
    <row r="24" spans="1:6" s="197" customFormat="1" x14ac:dyDescent="0.2">
      <c r="A24" s="180" t="s">
        <v>269</v>
      </c>
      <c r="B24" s="183"/>
      <c r="C24" s="182">
        <v>53089.13</v>
      </c>
      <c r="D24" s="182">
        <v>58000</v>
      </c>
      <c r="E24" s="182">
        <f t="shared" si="2"/>
        <v>0</v>
      </c>
      <c r="F24" s="210">
        <v>58000</v>
      </c>
    </row>
    <row r="25" spans="1:6" x14ac:dyDescent="0.2">
      <c r="A25" s="201"/>
      <c r="B25" s="202"/>
      <c r="C25" s="201"/>
      <c r="D25" s="201"/>
      <c r="E25" s="203"/>
      <c r="F25" s="203"/>
    </row>
    <row r="26" spans="1:6" x14ac:dyDescent="0.2">
      <c r="A26" s="201"/>
      <c r="B26" s="202"/>
      <c r="C26" s="201"/>
      <c r="D26" s="201"/>
      <c r="E26" s="203"/>
      <c r="F26" s="203"/>
    </row>
    <row r="27" spans="1:6" ht="15.75" customHeight="1" x14ac:dyDescent="0.2">
      <c r="A27" s="326" t="s">
        <v>252</v>
      </c>
      <c r="B27" s="326"/>
      <c r="C27" s="326"/>
      <c r="D27" s="326"/>
      <c r="E27" s="326"/>
      <c r="F27" s="326"/>
    </row>
    <row r="28" spans="1:6" x14ac:dyDescent="0.2">
      <c r="A28" s="204"/>
      <c r="B28" s="205"/>
      <c r="C28" s="204"/>
      <c r="D28" s="204"/>
      <c r="E28" s="186"/>
      <c r="F28" s="186"/>
    </row>
    <row r="29" spans="1:6" x14ac:dyDescent="0.2">
      <c r="A29" s="173" t="s">
        <v>247</v>
      </c>
      <c r="B29" s="174" t="s">
        <v>222</v>
      </c>
      <c r="C29" s="173" t="s">
        <v>221</v>
      </c>
      <c r="D29" s="173" t="s">
        <v>288</v>
      </c>
      <c r="E29" s="173" t="s">
        <v>278</v>
      </c>
      <c r="F29" s="173" t="s">
        <v>298</v>
      </c>
    </row>
    <row r="30" spans="1:6" s="196" customFormat="1" ht="15" x14ac:dyDescent="0.25">
      <c r="A30" s="192" t="s">
        <v>4</v>
      </c>
      <c r="B30" s="193">
        <f>B31+B34+B36+B38+B41+B43</f>
        <v>2237282.2200000002</v>
      </c>
      <c r="C30" s="193">
        <f t="shared" ref="C30" si="8">C31+C34+C36+C38+C41+C43</f>
        <v>2196365.0699999998</v>
      </c>
      <c r="D30" s="193">
        <f t="shared" ref="D30:F30" si="9">D31+D34+D36+D38+D41+D43</f>
        <v>3301292</v>
      </c>
      <c r="E30" s="193">
        <f>F30-D30</f>
        <v>633741.28000000026</v>
      </c>
      <c r="F30" s="193">
        <f t="shared" si="9"/>
        <v>3935033.2800000003</v>
      </c>
    </row>
    <row r="31" spans="1:6" s="196" customFormat="1" ht="15" x14ac:dyDescent="0.25">
      <c r="A31" s="187" t="s">
        <v>248</v>
      </c>
      <c r="B31" s="188">
        <f>B32</f>
        <v>275602.03000000003</v>
      </c>
      <c r="C31" s="188">
        <f t="shared" ref="C31" si="10">C32</f>
        <v>181918.85</v>
      </c>
      <c r="D31" s="188">
        <f>SUM(D32:D33)</f>
        <v>399802</v>
      </c>
      <c r="E31" s="188">
        <f t="shared" ref="E31:E44" si="11">F31-D31</f>
        <v>81091.280000000028</v>
      </c>
      <c r="F31" s="188">
        <f>SUM(F32:F33)</f>
        <v>480893.28</v>
      </c>
    </row>
    <row r="32" spans="1:6" s="197" customFormat="1" x14ac:dyDescent="0.2">
      <c r="A32" s="176" t="s">
        <v>261</v>
      </c>
      <c r="B32" s="185">
        <v>275602.03000000003</v>
      </c>
      <c r="C32" s="182">
        <v>181918.85</v>
      </c>
      <c r="D32" s="182">
        <v>228243</v>
      </c>
      <c r="E32" s="182">
        <f t="shared" si="11"/>
        <v>71216.280000000028</v>
      </c>
      <c r="F32" s="210">
        <v>299459.28000000003</v>
      </c>
    </row>
    <row r="33" spans="1:6" s="197" customFormat="1" x14ac:dyDescent="0.2">
      <c r="A33" s="176" t="s">
        <v>303</v>
      </c>
      <c r="B33" s="185"/>
      <c r="C33" s="182"/>
      <c r="D33" s="182">
        <v>171559</v>
      </c>
      <c r="E33" s="182">
        <f t="shared" si="11"/>
        <v>9875</v>
      </c>
      <c r="F33" s="210">
        <v>181434</v>
      </c>
    </row>
    <row r="34" spans="1:6" s="196" customFormat="1" ht="15" x14ac:dyDescent="0.25">
      <c r="A34" s="187" t="s">
        <v>253</v>
      </c>
      <c r="B34" s="188">
        <f>B35</f>
        <v>68700.88</v>
      </c>
      <c r="C34" s="188">
        <f t="shared" ref="C34" si="12">C35</f>
        <v>79235.509999999995</v>
      </c>
      <c r="D34" s="188">
        <f t="shared" ref="D34" si="13">D35</f>
        <v>91850</v>
      </c>
      <c r="E34" s="188">
        <f t="shared" si="11"/>
        <v>19645</v>
      </c>
      <c r="F34" s="188">
        <f>F35</f>
        <v>111495</v>
      </c>
    </row>
    <row r="35" spans="1:6" s="197" customFormat="1" x14ac:dyDescent="0.2">
      <c r="A35" s="176" t="s">
        <v>255</v>
      </c>
      <c r="B35" s="183">
        <v>68700.88</v>
      </c>
      <c r="C35" s="182">
        <v>79235.509999999995</v>
      </c>
      <c r="D35" s="182">
        <v>91850</v>
      </c>
      <c r="E35" s="182">
        <f t="shared" si="11"/>
        <v>19645</v>
      </c>
      <c r="F35" s="210">
        <v>111495</v>
      </c>
    </row>
    <row r="36" spans="1:6" s="196" customFormat="1" ht="25.5" x14ac:dyDescent="0.25">
      <c r="A36" s="189" t="s">
        <v>250</v>
      </c>
      <c r="B36" s="190">
        <f>B37</f>
        <v>10229.290000000001</v>
      </c>
      <c r="C36" s="190">
        <f t="shared" ref="C36" si="14">C37</f>
        <v>10219.66</v>
      </c>
      <c r="D36" s="190">
        <f t="shared" ref="D36" si="15">D37</f>
        <v>17900</v>
      </c>
      <c r="E36" s="190">
        <f t="shared" si="11"/>
        <v>500</v>
      </c>
      <c r="F36" s="188">
        <f>F37</f>
        <v>18400</v>
      </c>
    </row>
    <row r="37" spans="1:6" s="212" customFormat="1" ht="25.5" x14ac:dyDescent="0.2">
      <c r="A37" s="208" t="s">
        <v>256</v>
      </c>
      <c r="B37" s="206">
        <v>10229.290000000001</v>
      </c>
      <c r="C37" s="182">
        <v>10219.66</v>
      </c>
      <c r="D37" s="182">
        <v>17900</v>
      </c>
      <c r="E37" s="182">
        <f t="shared" si="11"/>
        <v>500</v>
      </c>
      <c r="F37" s="211">
        <v>18400</v>
      </c>
    </row>
    <row r="38" spans="1:6" s="196" customFormat="1" ht="15" x14ac:dyDescent="0.25">
      <c r="A38" s="191" t="s">
        <v>251</v>
      </c>
      <c r="B38" s="190">
        <f>SUM(B39:B40)</f>
        <v>1879505.78</v>
      </c>
      <c r="C38" s="190">
        <f t="shared" ref="C38" si="16">SUM(C39:C40)</f>
        <v>1869048.38</v>
      </c>
      <c r="D38" s="190">
        <f t="shared" ref="D38:F38" si="17">SUM(D39:D40)</f>
        <v>2731440</v>
      </c>
      <c r="E38" s="190">
        <f t="shared" si="11"/>
        <v>506455</v>
      </c>
      <c r="F38" s="190">
        <f t="shared" si="17"/>
        <v>3237895</v>
      </c>
    </row>
    <row r="39" spans="1:6" s="197" customFormat="1" x14ac:dyDescent="0.2">
      <c r="A39" s="176" t="s">
        <v>257</v>
      </c>
      <c r="B39" s="183">
        <v>1777474.97</v>
      </c>
      <c r="C39" s="200">
        <v>1834693.75</v>
      </c>
      <c r="D39" s="182">
        <v>2721440</v>
      </c>
      <c r="E39" s="182">
        <f t="shared" si="11"/>
        <v>491755</v>
      </c>
      <c r="F39" s="210">
        <v>3213195</v>
      </c>
    </row>
    <row r="40" spans="1:6" s="197" customFormat="1" x14ac:dyDescent="0.2">
      <c r="A40" s="176" t="s">
        <v>258</v>
      </c>
      <c r="B40" s="183">
        <v>102030.81</v>
      </c>
      <c r="C40" s="182">
        <f>87443.76-53089.13</f>
        <v>34354.629999999997</v>
      </c>
      <c r="D40" s="182">
        <v>10000</v>
      </c>
      <c r="E40" s="182">
        <f t="shared" si="11"/>
        <v>14700</v>
      </c>
      <c r="F40" s="210">
        <v>24700</v>
      </c>
    </row>
    <row r="41" spans="1:6" s="196" customFormat="1" ht="15" x14ac:dyDescent="0.25">
      <c r="A41" s="191" t="s">
        <v>259</v>
      </c>
      <c r="B41" s="190">
        <f>B42</f>
        <v>3244.24</v>
      </c>
      <c r="C41" s="190">
        <f t="shared" ref="C41" si="18">C42</f>
        <v>2853.54</v>
      </c>
      <c r="D41" s="190">
        <f t="shared" ref="D41" si="19">D42</f>
        <v>2300</v>
      </c>
      <c r="E41" s="190">
        <f t="shared" si="11"/>
        <v>26050</v>
      </c>
      <c r="F41" s="188">
        <f>F42</f>
        <v>28350</v>
      </c>
    </row>
    <row r="42" spans="1:6" s="197" customFormat="1" x14ac:dyDescent="0.2">
      <c r="A42" s="180" t="s">
        <v>260</v>
      </c>
      <c r="B42" s="183">
        <v>3244.24</v>
      </c>
      <c r="C42" s="182">
        <v>2853.54</v>
      </c>
      <c r="D42" s="182">
        <v>2300</v>
      </c>
      <c r="E42" s="182">
        <f t="shared" si="11"/>
        <v>26050</v>
      </c>
      <c r="F42" s="210">
        <v>28350</v>
      </c>
    </row>
    <row r="43" spans="1:6" s="196" customFormat="1" ht="15" x14ac:dyDescent="0.25">
      <c r="A43" s="191" t="s">
        <v>262</v>
      </c>
      <c r="B43" s="190">
        <f>B44</f>
        <v>0</v>
      </c>
      <c r="C43" s="190">
        <f t="shared" ref="C43" si="20">C44</f>
        <v>53089.13</v>
      </c>
      <c r="D43" s="190">
        <f t="shared" ref="D43:F43" si="21">D44</f>
        <v>58000</v>
      </c>
      <c r="E43" s="190">
        <f t="shared" si="11"/>
        <v>0</v>
      </c>
      <c r="F43" s="190">
        <f t="shared" si="21"/>
        <v>58000</v>
      </c>
    </row>
    <row r="44" spans="1:6" s="197" customFormat="1" x14ac:dyDescent="0.2">
      <c r="A44" s="180" t="s">
        <v>269</v>
      </c>
      <c r="B44" s="183">
        <v>0</v>
      </c>
      <c r="C44" s="182">
        <v>53089.13</v>
      </c>
      <c r="D44" s="182">
        <v>58000</v>
      </c>
      <c r="E44" s="182">
        <f t="shared" si="11"/>
        <v>0</v>
      </c>
      <c r="F44" s="210">
        <v>58000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workbookViewId="0">
      <selection activeCell="F27" sqref="F27"/>
    </sheetView>
  </sheetViews>
  <sheetFormatPr defaultRowHeight="15" x14ac:dyDescent="0.25"/>
  <cols>
    <col min="1" max="1" width="51" customWidth="1"/>
    <col min="2" max="3" width="26.7109375" hidden="1" customWidth="1"/>
    <col min="4" max="5" width="26.7109375" customWidth="1"/>
    <col min="6" max="6" width="24" customWidth="1"/>
    <col min="7" max="1019" width="9" customWidth="1"/>
    <col min="1020" max="1020" width="9.140625" customWidth="1"/>
  </cols>
  <sheetData>
    <row r="1" spans="1:6" ht="42" customHeight="1" x14ac:dyDescent="0.25">
      <c r="A1" s="323" t="s">
        <v>301</v>
      </c>
      <c r="B1" s="323"/>
      <c r="C1" s="323"/>
      <c r="D1" s="323"/>
      <c r="E1" s="323"/>
      <c r="F1" s="323"/>
    </row>
    <row r="2" spans="1:6" ht="18" customHeight="1" x14ac:dyDescent="0.25">
      <c r="A2" s="1"/>
      <c r="B2" s="1"/>
      <c r="C2" s="1"/>
      <c r="D2" s="1"/>
      <c r="E2" s="1"/>
    </row>
    <row r="3" spans="1:6" ht="15.75" x14ac:dyDescent="0.25">
      <c r="A3" s="323" t="s">
        <v>0</v>
      </c>
      <c r="B3" s="323"/>
      <c r="C3" s="323"/>
      <c r="D3" s="323"/>
      <c r="E3" s="323"/>
      <c r="F3" s="323"/>
    </row>
    <row r="4" spans="1:6" ht="18" x14ac:dyDescent="0.25">
      <c r="A4" s="1"/>
      <c r="B4" s="1"/>
      <c r="C4" s="1"/>
      <c r="D4" s="1"/>
      <c r="E4" s="2"/>
    </row>
    <row r="5" spans="1:6" ht="18" customHeight="1" x14ac:dyDescent="0.25">
      <c r="A5" s="323" t="s">
        <v>10</v>
      </c>
      <c r="B5" s="323"/>
      <c r="C5" s="323"/>
      <c r="D5" s="323"/>
      <c r="E5" s="323"/>
      <c r="F5" s="323"/>
    </row>
    <row r="6" spans="1:6" ht="18" x14ac:dyDescent="0.25">
      <c r="A6" s="1"/>
      <c r="B6" s="1"/>
      <c r="C6" s="1"/>
      <c r="D6" s="1"/>
      <c r="E6" s="2"/>
    </row>
    <row r="7" spans="1:6" ht="15.75" customHeight="1" x14ac:dyDescent="0.25">
      <c r="A7" s="323" t="s">
        <v>121</v>
      </c>
      <c r="B7" s="323"/>
      <c r="C7" s="323"/>
      <c r="D7" s="323"/>
      <c r="E7" s="323"/>
      <c r="F7" s="323"/>
    </row>
    <row r="8" spans="1:6" ht="18" x14ac:dyDescent="0.25">
      <c r="A8" s="1"/>
      <c r="B8" s="1"/>
      <c r="C8" s="1"/>
      <c r="D8" s="1"/>
      <c r="E8" s="2"/>
      <c r="F8" s="118" t="s">
        <v>218</v>
      </c>
    </row>
    <row r="9" spans="1:6" x14ac:dyDescent="0.25">
      <c r="A9" s="3" t="s">
        <v>122</v>
      </c>
      <c r="B9" s="4" t="s">
        <v>217</v>
      </c>
      <c r="C9" s="4" t="s">
        <v>219</v>
      </c>
      <c r="D9" s="4" t="s">
        <v>300</v>
      </c>
      <c r="E9" s="4" t="s">
        <v>286</v>
      </c>
      <c r="F9" s="4" t="s">
        <v>298</v>
      </c>
    </row>
    <row r="10" spans="1:6" s="26" customFormat="1" ht="15.75" customHeight="1" x14ac:dyDescent="0.25">
      <c r="A10" s="5" t="s">
        <v>123</v>
      </c>
      <c r="B10" s="6">
        <f>B11</f>
        <v>2237282.19</v>
      </c>
      <c r="C10" s="6">
        <f t="shared" ref="C10:D10" si="0">C11</f>
        <v>2196365.0666175592</v>
      </c>
      <c r="D10" s="6">
        <f t="shared" si="0"/>
        <v>3301292</v>
      </c>
      <c r="E10" s="6">
        <f>F10-D10</f>
        <v>633741.2799999998</v>
      </c>
      <c r="F10" s="6">
        <f>F11</f>
        <v>3935033.28</v>
      </c>
    </row>
    <row r="11" spans="1:6" s="26" customFormat="1" ht="15.75" customHeight="1" x14ac:dyDescent="0.25">
      <c r="A11" s="7" t="s">
        <v>124</v>
      </c>
      <c r="B11" s="8">
        <f>B12+B14+B16+B18</f>
        <v>2237282.19</v>
      </c>
      <c r="C11" s="8">
        <f t="shared" ref="C11:D11" si="1">C12+C14+C16+C18</f>
        <v>2196365.0666175592</v>
      </c>
      <c r="D11" s="8">
        <f t="shared" si="1"/>
        <v>3301292</v>
      </c>
      <c r="E11" s="8">
        <f t="shared" ref="E11:E19" si="2">F11-D11</f>
        <v>633741.2799999998</v>
      </c>
      <c r="F11" s="8">
        <f>F12+F14+F16+F18</f>
        <v>3935033.28</v>
      </c>
    </row>
    <row r="12" spans="1:6" s="26" customFormat="1" x14ac:dyDescent="0.25">
      <c r="A12" s="17" t="s">
        <v>125</v>
      </c>
      <c r="B12" s="10">
        <f>B13</f>
        <v>2092172.1</v>
      </c>
      <c r="C12" s="10">
        <f t="shared" ref="C12:D12" si="3">C13</f>
        <v>2128031.35</v>
      </c>
      <c r="D12" s="10">
        <f t="shared" si="3"/>
        <v>3150850</v>
      </c>
      <c r="E12" s="10">
        <f t="shared" si="2"/>
        <v>580553.7799999998</v>
      </c>
      <c r="F12" s="10">
        <f>F13</f>
        <v>3731403.78</v>
      </c>
    </row>
    <row r="13" spans="1:6" hidden="1" x14ac:dyDescent="0.25">
      <c r="A13" s="45" t="s">
        <v>126</v>
      </c>
      <c r="B13" s="12">
        <v>2092172.1</v>
      </c>
      <c r="C13" s="12">
        <v>2128031.35</v>
      </c>
      <c r="D13" s="12">
        <v>3150850</v>
      </c>
      <c r="E13" s="12">
        <f t="shared" si="2"/>
        <v>580553.7799999998</v>
      </c>
      <c r="F13" s="12">
        <v>3731403.78</v>
      </c>
    </row>
    <row r="14" spans="1:6" x14ac:dyDescent="0.25">
      <c r="A14" s="17" t="s">
        <v>127</v>
      </c>
      <c r="B14" s="10">
        <f>B15</f>
        <v>34997.120000000003</v>
      </c>
      <c r="C14" s="10">
        <f t="shared" ref="C14:D14" si="4">C15</f>
        <v>34354.635344083879</v>
      </c>
      <c r="D14" s="10">
        <f t="shared" si="4"/>
        <v>0</v>
      </c>
      <c r="E14" s="10">
        <f t="shared" si="2"/>
        <v>0</v>
      </c>
      <c r="F14" s="10">
        <f>F15</f>
        <v>0</v>
      </c>
    </row>
    <row r="15" spans="1:6" hidden="1" x14ac:dyDescent="0.25">
      <c r="A15" s="45" t="s">
        <v>128</v>
      </c>
      <c r="B15" s="12">
        <v>34997.120000000003</v>
      </c>
      <c r="C15" s="12">
        <v>34354.635344083879</v>
      </c>
      <c r="D15" s="12">
        <v>0</v>
      </c>
      <c r="E15" s="12">
        <f t="shared" si="2"/>
        <v>0</v>
      </c>
      <c r="F15" s="12">
        <v>0</v>
      </c>
    </row>
    <row r="16" spans="1:6" x14ac:dyDescent="0.25">
      <c r="A16" s="17" t="s">
        <v>129</v>
      </c>
      <c r="B16" s="10">
        <f>B17</f>
        <v>5356.61</v>
      </c>
      <c r="C16" s="10">
        <f t="shared" ref="C16:D16" si="5">C17</f>
        <v>4313.4912734753461</v>
      </c>
      <c r="D16" s="10">
        <f t="shared" si="5"/>
        <v>4400</v>
      </c>
      <c r="E16" s="10">
        <f t="shared" si="2"/>
        <v>-2200</v>
      </c>
      <c r="F16" s="10">
        <f>F17</f>
        <v>2200</v>
      </c>
    </row>
    <row r="17" spans="1:6" hidden="1" x14ac:dyDescent="0.25">
      <c r="A17" s="45" t="s">
        <v>130</v>
      </c>
      <c r="B17" s="12">
        <v>5356.61</v>
      </c>
      <c r="C17" s="12">
        <v>4313.4912734753461</v>
      </c>
      <c r="D17" s="12">
        <v>4400</v>
      </c>
      <c r="E17" s="12">
        <f t="shared" si="2"/>
        <v>-2200</v>
      </c>
      <c r="F17" s="12">
        <v>2200</v>
      </c>
    </row>
    <row r="18" spans="1:6" x14ac:dyDescent="0.25">
      <c r="A18" s="17" t="s">
        <v>131</v>
      </c>
      <c r="B18" s="10">
        <f>B19</f>
        <v>104756.36</v>
      </c>
      <c r="C18" s="10">
        <f t="shared" ref="C18:D18" si="6">C19</f>
        <v>29665.59</v>
      </c>
      <c r="D18" s="10">
        <f t="shared" si="6"/>
        <v>146042</v>
      </c>
      <c r="E18" s="10">
        <f t="shared" si="2"/>
        <v>55387.5</v>
      </c>
      <c r="F18" s="10">
        <f>F19</f>
        <v>201429.5</v>
      </c>
    </row>
    <row r="19" spans="1:6" hidden="1" x14ac:dyDescent="0.25">
      <c r="A19" s="45" t="s">
        <v>132</v>
      </c>
      <c r="B19" s="12">
        <v>104756.36</v>
      </c>
      <c r="C19" s="12">
        <v>29665.59</v>
      </c>
      <c r="D19" s="12">
        <v>146042</v>
      </c>
      <c r="E19" s="12">
        <f t="shared" si="2"/>
        <v>55387.5</v>
      </c>
      <c r="F19" s="12">
        <v>201429.5</v>
      </c>
    </row>
    <row r="20" spans="1:6" x14ac:dyDescent="0.25">
      <c r="A20" s="45"/>
      <c r="B20" s="12"/>
      <c r="C20" s="12"/>
      <c r="D20" s="12"/>
      <c r="E20" s="219"/>
      <c r="F20" s="12"/>
    </row>
  </sheetData>
  <mergeCells count="4">
    <mergeCell ref="A1:F1"/>
    <mergeCell ref="A3:F3"/>
    <mergeCell ref="A5:F5"/>
    <mergeCell ref="A7:F7"/>
  </mergeCells>
  <pageMargins left="0.70000000000000007" right="0.70000000000000007" top="1.1437007874015752" bottom="1.1437007874015752" header="0.75000000000000011" footer="0.75000000000000011"/>
  <pageSetup paperSize="9" scale="6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28"/>
  <sheetViews>
    <sheetView zoomScaleNormal="100" workbookViewId="0">
      <selection activeCell="A2" sqref="A2"/>
    </sheetView>
  </sheetViews>
  <sheetFormatPr defaultRowHeight="15" x14ac:dyDescent="0.25"/>
  <cols>
    <col min="1" max="1" width="7.85546875" customWidth="1"/>
    <col min="2" max="2" width="8.85546875" customWidth="1"/>
    <col min="3" max="3" width="5.7109375" customWidth="1"/>
    <col min="4" max="4" width="26.7109375" customWidth="1"/>
    <col min="5" max="6" width="26.7109375" hidden="1" customWidth="1"/>
    <col min="7" max="8" width="26.7109375" customWidth="1"/>
    <col min="9" max="9" width="26.7109375" hidden="1" customWidth="1"/>
    <col min="10" max="10" width="24" customWidth="1"/>
    <col min="11" max="60" width="9" customWidth="1"/>
    <col min="61" max="61" width="9.140625" customWidth="1"/>
  </cols>
  <sheetData>
    <row r="1" spans="1:62" ht="42" customHeight="1" x14ac:dyDescent="0.25">
      <c r="A1" s="323" t="s">
        <v>299</v>
      </c>
      <c r="B1" s="323"/>
      <c r="C1" s="323"/>
      <c r="D1" s="323"/>
      <c r="E1" s="323"/>
      <c r="F1" s="323"/>
      <c r="G1" s="323"/>
      <c r="H1" s="323"/>
      <c r="I1" s="323"/>
      <c r="J1" s="323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</row>
    <row r="2" spans="1:62" ht="18" customHeight="1" x14ac:dyDescent="0.25">
      <c r="A2" s="1"/>
      <c r="B2" s="1"/>
      <c r="C2" s="1"/>
      <c r="D2" s="1"/>
      <c r="E2" s="1"/>
      <c r="F2" s="1"/>
      <c r="G2" s="1"/>
      <c r="H2" s="1"/>
      <c r="I2" s="1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</row>
    <row r="3" spans="1:62" ht="15.75" customHeight="1" x14ac:dyDescent="0.25">
      <c r="A3" s="323" t="s">
        <v>0</v>
      </c>
      <c r="B3" s="323"/>
      <c r="C3" s="323"/>
      <c r="D3" s="323"/>
      <c r="E3" s="323"/>
      <c r="F3" s="323"/>
      <c r="G3" s="323"/>
      <c r="H3" s="323"/>
      <c r="I3" s="323"/>
      <c r="J3" s="323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</row>
    <row r="4" spans="1:62" ht="18" x14ac:dyDescent="0.25">
      <c r="A4" s="1"/>
      <c r="B4" s="1"/>
      <c r="C4" s="1"/>
      <c r="D4" s="1"/>
      <c r="E4" s="1"/>
      <c r="F4" s="1"/>
      <c r="G4" s="1"/>
      <c r="H4" s="2"/>
      <c r="I4" s="2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</row>
    <row r="5" spans="1:62" ht="18" customHeight="1" x14ac:dyDescent="0.25">
      <c r="A5" s="323" t="s">
        <v>133</v>
      </c>
      <c r="B5" s="323"/>
      <c r="C5" s="323"/>
      <c r="D5" s="323"/>
      <c r="E5" s="323"/>
      <c r="F5" s="323"/>
      <c r="G5" s="323"/>
      <c r="H5" s="323"/>
      <c r="I5" s="323"/>
      <c r="J5" s="323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</row>
    <row r="6" spans="1:62" ht="18" x14ac:dyDescent="0.25">
      <c r="A6" s="1"/>
      <c r="B6" s="1"/>
      <c r="C6" s="1"/>
      <c r="D6" s="1"/>
      <c r="E6" s="1"/>
      <c r="F6" s="1"/>
      <c r="G6" s="1"/>
      <c r="H6" s="2"/>
      <c r="I6" s="2"/>
      <c r="J6" s="118" t="s">
        <v>218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</row>
    <row r="7" spans="1:62" ht="25.5" x14ac:dyDescent="0.25">
      <c r="A7" s="3" t="s">
        <v>11</v>
      </c>
      <c r="B7" s="4" t="s">
        <v>12</v>
      </c>
      <c r="C7" s="4" t="s">
        <v>15</v>
      </c>
      <c r="D7" s="4" t="s">
        <v>134</v>
      </c>
      <c r="E7" s="4" t="s">
        <v>217</v>
      </c>
      <c r="F7" s="3" t="s">
        <v>221</v>
      </c>
      <c r="G7" s="3" t="s">
        <v>220</v>
      </c>
      <c r="H7" s="3" t="s">
        <v>278</v>
      </c>
      <c r="I7" s="3" t="s">
        <v>2</v>
      </c>
      <c r="J7" s="46" t="s">
        <v>285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</row>
    <row r="8" spans="1:62" ht="25.5" x14ac:dyDescent="0.25">
      <c r="A8" s="5">
        <v>8</v>
      </c>
      <c r="B8" s="5"/>
      <c r="C8" s="5"/>
      <c r="D8" s="5" t="s">
        <v>135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00"/>
      <c r="BJ8" s="100"/>
    </row>
    <row r="9" spans="1:62" x14ac:dyDescent="0.25">
      <c r="A9" s="7"/>
      <c r="B9" s="48">
        <v>84</v>
      </c>
      <c r="C9" s="48"/>
      <c r="D9" s="48" t="s">
        <v>136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00"/>
      <c r="BJ9" s="100"/>
    </row>
    <row r="10" spans="1:62" ht="25.5" x14ac:dyDescent="0.25">
      <c r="A10" s="38"/>
      <c r="B10" s="38"/>
      <c r="C10" s="15" t="s">
        <v>137</v>
      </c>
      <c r="D10" s="21" t="s">
        <v>138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00"/>
      <c r="BJ10" s="100"/>
    </row>
    <row r="11" spans="1:62" ht="25.5" x14ac:dyDescent="0.25">
      <c r="A11" s="40">
        <v>5</v>
      </c>
      <c r="B11" s="41"/>
      <c r="C11" s="41"/>
      <c r="D11" s="42" t="s">
        <v>139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00"/>
      <c r="BJ11" s="100"/>
    </row>
    <row r="12" spans="1:62" ht="25.5" x14ac:dyDescent="0.25">
      <c r="A12" s="48"/>
      <c r="B12" s="48">
        <v>54</v>
      </c>
      <c r="C12" s="48"/>
      <c r="D12" s="51" t="s">
        <v>140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00"/>
      <c r="BJ12" s="100"/>
    </row>
    <row r="13" spans="1:62" x14ac:dyDescent="0.25">
      <c r="A13" s="29"/>
      <c r="B13" s="29"/>
      <c r="C13" s="15" t="s">
        <v>46</v>
      </c>
      <c r="D13" s="15" t="s">
        <v>47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00"/>
      <c r="BJ13" s="100"/>
    </row>
    <row r="14" spans="1:62" x14ac:dyDescent="0.25">
      <c r="A14" s="29"/>
      <c r="B14" s="29"/>
      <c r="C14" s="15" t="s">
        <v>141</v>
      </c>
      <c r="D14" s="15" t="s">
        <v>31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00"/>
      <c r="BJ14" s="100"/>
    </row>
    <row r="15" spans="1:62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</row>
    <row r="16" spans="1:62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</row>
    <row r="17" spans="1:62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</row>
    <row r="18" spans="1:62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</row>
    <row r="19" spans="1:62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</row>
    <row r="20" spans="1:62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</row>
    <row r="21" spans="1:62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</row>
    <row r="22" spans="1:62" x14ac:dyDescent="0.25">
      <c r="A22" s="100"/>
      <c r="B22" s="100"/>
      <c r="C22" s="100"/>
      <c r="D22" s="100"/>
      <c r="E22" s="100"/>
      <c r="F22" s="100"/>
      <c r="G22" s="100"/>
      <c r="H22" s="100"/>
      <c r="I22" s="115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</row>
    <row r="23" spans="1:62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</row>
    <row r="24" spans="1:62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</row>
    <row r="25" spans="1:62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</row>
    <row r="26" spans="1:62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</row>
    <row r="27" spans="1:62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</row>
    <row r="28" spans="1:62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</row>
    <row r="29" spans="1:62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</row>
    <row r="30" spans="1:62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</row>
    <row r="31" spans="1:62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</row>
    <row r="32" spans="1:62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</row>
    <row r="33" spans="1:54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</row>
    <row r="34" spans="1:54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</row>
    <row r="35" spans="1:54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</row>
    <row r="36" spans="1:54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</row>
    <row r="37" spans="1:54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</row>
    <row r="38" spans="1:54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</row>
    <row r="39" spans="1:54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</row>
    <row r="40" spans="1:54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</row>
    <row r="41" spans="1:54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</row>
    <row r="42" spans="1:54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</row>
    <row r="43" spans="1:54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</row>
    <row r="44" spans="1:54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</row>
    <row r="45" spans="1:54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</row>
    <row r="46" spans="1:54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</row>
    <row r="47" spans="1:54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</row>
    <row r="48" spans="1:54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</row>
    <row r="49" spans="1:54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</row>
    <row r="50" spans="1:54" x14ac:dyDescent="0.25">
      <c r="A50" s="100"/>
      <c r="B50" s="100"/>
      <c r="C50" s="100"/>
      <c r="D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</row>
    <row r="51" spans="1:54" x14ac:dyDescent="0.25">
      <c r="A51" s="100"/>
      <c r="B51" s="100"/>
      <c r="C51" s="100"/>
      <c r="D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</row>
    <row r="52" spans="1:54" x14ac:dyDescent="0.25">
      <c r="A52" s="100"/>
      <c r="B52" s="100"/>
      <c r="C52" s="100"/>
      <c r="D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</row>
    <row r="53" spans="1:54" x14ac:dyDescent="0.25">
      <c r="A53" s="100"/>
      <c r="B53" s="100"/>
      <c r="C53" s="100"/>
      <c r="D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</row>
    <row r="54" spans="1:54" x14ac:dyDescent="0.25">
      <c r="A54" s="100"/>
      <c r="B54" s="100"/>
      <c r="C54" s="100"/>
      <c r="D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</row>
    <row r="55" spans="1:54" x14ac:dyDescent="0.25">
      <c r="A55" s="100"/>
      <c r="B55" s="100"/>
      <c r="C55" s="100"/>
      <c r="D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</row>
    <row r="56" spans="1:54" x14ac:dyDescent="0.25">
      <c r="A56" s="100"/>
      <c r="B56" s="100"/>
      <c r="C56" s="100"/>
      <c r="D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</row>
    <row r="57" spans="1:54" x14ac:dyDescent="0.25">
      <c r="A57" s="100"/>
      <c r="B57" s="100"/>
      <c r="C57" s="100"/>
      <c r="D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</row>
    <row r="58" spans="1:54" x14ac:dyDescent="0.25">
      <c r="A58" s="100"/>
      <c r="B58" s="100"/>
      <c r="C58" s="100"/>
      <c r="D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</row>
    <row r="59" spans="1:54" x14ac:dyDescent="0.25">
      <c r="A59" s="100"/>
      <c r="B59" s="100"/>
      <c r="C59" s="100"/>
      <c r="D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</row>
    <row r="60" spans="1:54" x14ac:dyDescent="0.25">
      <c r="A60" s="100"/>
      <c r="B60" s="100"/>
      <c r="C60" s="100"/>
      <c r="D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</row>
    <row r="61" spans="1:54" x14ac:dyDescent="0.25">
      <c r="A61" s="100"/>
      <c r="B61" s="100"/>
      <c r="C61" s="100"/>
      <c r="D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</row>
    <row r="62" spans="1:54" x14ac:dyDescent="0.25">
      <c r="A62" s="100"/>
      <c r="B62" s="100"/>
      <c r="C62" s="100"/>
      <c r="D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</row>
    <row r="63" spans="1:54" x14ac:dyDescent="0.25">
      <c r="A63" s="100"/>
      <c r="B63" s="100"/>
      <c r="C63" s="100"/>
      <c r="D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</row>
    <row r="64" spans="1:54" x14ac:dyDescent="0.25">
      <c r="A64" s="100"/>
      <c r="B64" s="100"/>
      <c r="C64" s="100"/>
      <c r="D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</row>
    <row r="65" spans="1:54" x14ac:dyDescent="0.25">
      <c r="A65" s="100"/>
      <c r="B65" s="100"/>
      <c r="C65" s="100"/>
      <c r="D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</row>
    <row r="66" spans="1:54" x14ac:dyDescent="0.25">
      <c r="A66" s="100"/>
      <c r="B66" s="100"/>
      <c r="C66" s="100"/>
      <c r="D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</row>
    <row r="67" spans="1:54" x14ac:dyDescent="0.25">
      <c r="A67" s="100"/>
      <c r="B67" s="100"/>
      <c r="C67" s="100"/>
      <c r="D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</row>
    <row r="68" spans="1:54" x14ac:dyDescent="0.25">
      <c r="A68" s="100"/>
      <c r="B68" s="100"/>
      <c r="C68" s="100"/>
      <c r="D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</row>
    <row r="69" spans="1:54" x14ac:dyDescent="0.25">
      <c r="A69" s="100"/>
      <c r="B69" s="100"/>
      <c r="C69" s="100"/>
      <c r="D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</row>
    <row r="70" spans="1:54" x14ac:dyDescent="0.25">
      <c r="A70" s="100"/>
      <c r="B70" s="100"/>
      <c r="C70" s="100"/>
      <c r="D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</row>
    <row r="71" spans="1:54" x14ac:dyDescent="0.25">
      <c r="A71" s="100"/>
      <c r="B71" s="100"/>
      <c r="C71" s="100"/>
      <c r="D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</row>
    <row r="72" spans="1:54" x14ac:dyDescent="0.25">
      <c r="A72" s="100"/>
      <c r="B72" s="100"/>
      <c r="C72" s="100"/>
      <c r="D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</row>
    <row r="73" spans="1:54" x14ac:dyDescent="0.25">
      <c r="A73" s="100"/>
      <c r="B73" s="100"/>
      <c r="C73" s="100"/>
      <c r="D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</row>
    <row r="74" spans="1:54" x14ac:dyDescent="0.25">
      <c r="A74" s="100"/>
      <c r="B74" s="100"/>
      <c r="C74" s="100"/>
      <c r="D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</row>
    <row r="75" spans="1:54" x14ac:dyDescent="0.25">
      <c r="A75" s="100"/>
      <c r="B75" s="100"/>
      <c r="C75" s="100"/>
      <c r="D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</row>
    <row r="76" spans="1:54" x14ac:dyDescent="0.25">
      <c r="A76" s="100"/>
      <c r="B76" s="100"/>
      <c r="C76" s="100"/>
      <c r="D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</row>
    <row r="77" spans="1:54" x14ac:dyDescent="0.25">
      <c r="A77" s="100"/>
      <c r="B77" s="100"/>
      <c r="C77" s="100"/>
      <c r="D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</row>
    <row r="78" spans="1:54" x14ac:dyDescent="0.25">
      <c r="A78" s="100"/>
      <c r="B78" s="100"/>
      <c r="C78" s="100"/>
      <c r="D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</row>
    <row r="79" spans="1:54" x14ac:dyDescent="0.25">
      <c r="A79" s="100"/>
      <c r="B79" s="100"/>
      <c r="C79" s="100"/>
      <c r="D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</row>
    <row r="80" spans="1:54" x14ac:dyDescent="0.25">
      <c r="A80" s="100"/>
      <c r="B80" s="100"/>
      <c r="C80" s="100"/>
      <c r="D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</row>
    <row r="81" spans="1:54" x14ac:dyDescent="0.25">
      <c r="A81" s="100"/>
      <c r="B81" s="100"/>
      <c r="C81" s="100"/>
      <c r="D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</row>
    <row r="82" spans="1:54" x14ac:dyDescent="0.25">
      <c r="A82" s="100"/>
      <c r="B82" s="100"/>
      <c r="C82" s="100"/>
      <c r="D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</row>
    <row r="83" spans="1:54" x14ac:dyDescent="0.25">
      <c r="A83" s="100"/>
      <c r="B83" s="100"/>
      <c r="C83" s="100"/>
      <c r="D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</row>
    <row r="84" spans="1:54" x14ac:dyDescent="0.25">
      <c r="A84" s="100"/>
      <c r="B84" s="100"/>
      <c r="C84" s="100"/>
      <c r="D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</row>
    <row r="85" spans="1:54" x14ac:dyDescent="0.25">
      <c r="A85" s="100"/>
      <c r="B85" s="100"/>
      <c r="C85" s="100"/>
      <c r="D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</row>
    <row r="86" spans="1:54" x14ac:dyDescent="0.25">
      <c r="A86" s="100"/>
      <c r="B86" s="100"/>
      <c r="C86" s="100"/>
      <c r="D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</row>
    <row r="87" spans="1:54" x14ac:dyDescent="0.25">
      <c r="A87" s="100"/>
      <c r="B87" s="100"/>
      <c r="C87" s="100"/>
      <c r="D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</row>
    <row r="88" spans="1:54" x14ac:dyDescent="0.25">
      <c r="A88" s="100"/>
      <c r="B88" s="100"/>
      <c r="C88" s="100"/>
      <c r="D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</row>
    <row r="89" spans="1:54" x14ac:dyDescent="0.25">
      <c r="A89" s="100"/>
      <c r="B89" s="100"/>
      <c r="C89" s="100"/>
      <c r="D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</row>
    <row r="90" spans="1:54" x14ac:dyDescent="0.25">
      <c r="A90" s="100"/>
      <c r="B90" s="100"/>
      <c r="C90" s="100"/>
      <c r="D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</row>
    <row r="91" spans="1:54" x14ac:dyDescent="0.25">
      <c r="A91" s="100"/>
      <c r="B91" s="100"/>
      <c r="C91" s="100"/>
      <c r="D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</row>
    <row r="92" spans="1:54" x14ac:dyDescent="0.25">
      <c r="A92" s="100"/>
      <c r="B92" s="100"/>
      <c r="C92" s="100"/>
      <c r="D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</row>
    <row r="93" spans="1:54" x14ac:dyDescent="0.25">
      <c r="A93" s="100"/>
      <c r="B93" s="100"/>
      <c r="C93" s="100"/>
      <c r="D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</row>
    <row r="94" spans="1:54" x14ac:dyDescent="0.25">
      <c r="A94" s="100"/>
      <c r="B94" s="100"/>
      <c r="C94" s="100"/>
      <c r="D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</row>
    <row r="95" spans="1:54" x14ac:dyDescent="0.25">
      <c r="A95" s="100"/>
      <c r="B95" s="100"/>
      <c r="C95" s="100"/>
      <c r="D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</row>
    <row r="96" spans="1:54" x14ac:dyDescent="0.25">
      <c r="A96" s="100"/>
      <c r="B96" s="100"/>
      <c r="C96" s="100"/>
      <c r="D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</row>
    <row r="97" spans="1:54" x14ac:dyDescent="0.25">
      <c r="A97" s="100"/>
      <c r="B97" s="100"/>
      <c r="C97" s="100"/>
      <c r="D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</row>
    <row r="98" spans="1:54" x14ac:dyDescent="0.25">
      <c r="A98" s="100"/>
      <c r="B98" s="100"/>
      <c r="C98" s="100"/>
      <c r="D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</row>
    <row r="99" spans="1:54" x14ac:dyDescent="0.25">
      <c r="A99" s="100"/>
      <c r="B99" s="100"/>
      <c r="C99" s="100"/>
      <c r="D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</row>
    <row r="100" spans="1:54" x14ac:dyDescent="0.25">
      <c r="A100" s="100"/>
      <c r="B100" s="100"/>
      <c r="C100" s="100"/>
      <c r="D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</row>
    <row r="101" spans="1:54" x14ac:dyDescent="0.25">
      <c r="A101" s="100"/>
      <c r="B101" s="100"/>
      <c r="C101" s="100"/>
      <c r="D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</row>
    <row r="102" spans="1:54" x14ac:dyDescent="0.25">
      <c r="A102" s="100"/>
      <c r="B102" s="100"/>
      <c r="C102" s="100"/>
      <c r="D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</row>
    <row r="103" spans="1:54" x14ac:dyDescent="0.25">
      <c r="A103" s="100"/>
      <c r="B103" s="100"/>
      <c r="C103" s="100"/>
      <c r="D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</row>
    <row r="104" spans="1:54" x14ac:dyDescent="0.25">
      <c r="A104" s="100"/>
      <c r="B104" s="100"/>
      <c r="C104" s="100"/>
      <c r="D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</row>
    <row r="105" spans="1:54" x14ac:dyDescent="0.25">
      <c r="A105" s="100"/>
      <c r="B105" s="100"/>
      <c r="C105" s="100"/>
      <c r="D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</row>
    <row r="106" spans="1:54" x14ac:dyDescent="0.25">
      <c r="A106" s="100"/>
      <c r="B106" s="100"/>
      <c r="C106" s="100"/>
      <c r="D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</row>
    <row r="107" spans="1:54" x14ac:dyDescent="0.25">
      <c r="A107" s="100"/>
      <c r="B107" s="100"/>
      <c r="C107" s="100"/>
      <c r="D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</row>
    <row r="108" spans="1:54" x14ac:dyDescent="0.25">
      <c r="A108" s="100"/>
      <c r="B108" s="100"/>
      <c r="C108" s="100"/>
      <c r="D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</row>
    <row r="109" spans="1:54" x14ac:dyDescent="0.25">
      <c r="A109" s="100"/>
      <c r="B109" s="100"/>
      <c r="C109" s="100"/>
      <c r="D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</row>
    <row r="110" spans="1:54" x14ac:dyDescent="0.25">
      <c r="A110" s="100"/>
      <c r="B110" s="100"/>
      <c r="C110" s="100"/>
      <c r="D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</row>
    <row r="111" spans="1:54" x14ac:dyDescent="0.25">
      <c r="A111" s="100"/>
      <c r="B111" s="100"/>
      <c r="C111" s="100"/>
      <c r="D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</row>
    <row r="112" spans="1:54" x14ac:dyDescent="0.25">
      <c r="A112" s="100"/>
      <c r="B112" s="100"/>
      <c r="C112" s="100"/>
      <c r="D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</row>
    <row r="113" spans="1:54" x14ac:dyDescent="0.25">
      <c r="A113" s="100"/>
      <c r="B113" s="100"/>
      <c r="C113" s="100"/>
      <c r="D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</row>
    <row r="114" spans="1:54" x14ac:dyDescent="0.25">
      <c r="A114" s="100"/>
      <c r="B114" s="100"/>
      <c r="C114" s="100"/>
      <c r="D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</row>
    <row r="115" spans="1:54" x14ac:dyDescent="0.25">
      <c r="A115" s="100"/>
      <c r="B115" s="100"/>
      <c r="C115" s="100"/>
      <c r="D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</row>
    <row r="116" spans="1:54" x14ac:dyDescent="0.25">
      <c r="A116" s="100"/>
      <c r="B116" s="100"/>
      <c r="C116" s="100"/>
      <c r="D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</row>
    <row r="117" spans="1:54" x14ac:dyDescent="0.25">
      <c r="A117" s="100"/>
      <c r="B117" s="100"/>
      <c r="C117" s="100"/>
      <c r="D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</row>
    <row r="118" spans="1:54" x14ac:dyDescent="0.25">
      <c r="A118" s="100"/>
      <c r="B118" s="100"/>
      <c r="C118" s="100"/>
      <c r="D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</row>
    <row r="119" spans="1:54" x14ac:dyDescent="0.25">
      <c r="A119" s="100"/>
      <c r="B119" s="100"/>
      <c r="C119" s="100"/>
      <c r="D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</row>
    <row r="120" spans="1:54" x14ac:dyDescent="0.25">
      <c r="A120" s="100"/>
      <c r="B120" s="100"/>
      <c r="C120" s="100"/>
      <c r="D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</row>
    <row r="121" spans="1:54" x14ac:dyDescent="0.25"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</row>
    <row r="122" spans="1:54" x14ac:dyDescent="0.25"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</row>
    <row r="123" spans="1:54" x14ac:dyDescent="0.25"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</row>
    <row r="124" spans="1:54" x14ac:dyDescent="0.25"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</row>
    <row r="125" spans="1:54" x14ac:dyDescent="0.25"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</row>
    <row r="126" spans="1:54" x14ac:dyDescent="0.25"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</row>
    <row r="127" spans="1:54" x14ac:dyDescent="0.25"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</row>
    <row r="128" spans="1:54" x14ac:dyDescent="0.25"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</row>
  </sheetData>
  <mergeCells count="3">
    <mergeCell ref="A1:J1"/>
    <mergeCell ref="A3:J3"/>
    <mergeCell ref="A5:J5"/>
  </mergeCells>
  <pageMargins left="0.70000000000000007" right="0.70000000000000007" top="1.1437007874015752" bottom="1.1437007874015752" header="0.75000000000000011" footer="0.75000000000000011"/>
  <pageSetup paperSize="9" scale="6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J15" sqref="J15"/>
    </sheetView>
  </sheetViews>
  <sheetFormatPr defaultColWidth="8.85546875" defaultRowHeight="15" x14ac:dyDescent="0.25"/>
  <cols>
    <col min="1" max="1" width="25.28515625" style="170" customWidth="1"/>
    <col min="2" max="3" width="25.28515625" style="170" hidden="1" customWidth="1"/>
    <col min="4" max="6" width="25.28515625" style="170" customWidth="1"/>
    <col min="7" max="16384" width="8.85546875" style="170"/>
  </cols>
  <sheetData>
    <row r="1" spans="1:6" ht="42" customHeight="1" x14ac:dyDescent="0.25">
      <c r="A1" s="325" t="s">
        <v>308</v>
      </c>
      <c r="B1" s="325"/>
      <c r="C1" s="325"/>
      <c r="D1" s="325"/>
      <c r="E1" s="325"/>
      <c r="F1" s="325"/>
    </row>
    <row r="2" spans="1:6" ht="18" customHeight="1" x14ac:dyDescent="0.25">
      <c r="A2" s="171"/>
      <c r="B2" s="171"/>
      <c r="C2" s="171"/>
      <c r="D2" s="171"/>
      <c r="E2" s="171"/>
      <c r="F2" s="171"/>
    </row>
    <row r="3" spans="1:6" ht="15.75" customHeight="1" x14ac:dyDescent="0.25">
      <c r="A3" s="325" t="s">
        <v>0</v>
      </c>
      <c r="B3" s="325"/>
      <c r="C3" s="325"/>
      <c r="D3" s="325"/>
      <c r="E3" s="325"/>
      <c r="F3" s="325"/>
    </row>
    <row r="4" spans="1:6" ht="18" x14ac:dyDescent="0.25">
      <c r="A4" s="171"/>
      <c r="B4" s="171"/>
      <c r="C4" s="171"/>
      <c r="D4" s="171"/>
      <c r="E4" s="172"/>
      <c r="F4" s="172"/>
    </row>
    <row r="5" spans="1:6" ht="18" customHeight="1" x14ac:dyDescent="0.25">
      <c r="A5" s="325" t="s">
        <v>267</v>
      </c>
      <c r="B5" s="325"/>
      <c r="C5" s="325"/>
      <c r="D5" s="325"/>
      <c r="E5" s="325"/>
      <c r="F5" s="325"/>
    </row>
    <row r="6" spans="1:6" ht="18" x14ac:dyDescent="0.25">
      <c r="A6" s="171"/>
      <c r="B6" s="171"/>
      <c r="C6" s="171"/>
      <c r="D6" s="171"/>
      <c r="E6" s="172"/>
      <c r="F6" s="172"/>
    </row>
    <row r="7" spans="1:6" x14ac:dyDescent="0.25">
      <c r="A7" s="174" t="s">
        <v>247</v>
      </c>
      <c r="B7" s="174" t="s">
        <v>222</v>
      </c>
      <c r="C7" s="173" t="s">
        <v>221</v>
      </c>
      <c r="D7" s="173" t="s">
        <v>288</v>
      </c>
      <c r="E7" s="173" t="s">
        <v>278</v>
      </c>
      <c r="F7" s="173" t="s">
        <v>298</v>
      </c>
    </row>
    <row r="8" spans="1:6" x14ac:dyDescent="0.25">
      <c r="A8" s="178" t="s">
        <v>266</v>
      </c>
      <c r="B8" s="179"/>
      <c r="C8" s="177"/>
      <c r="D8" s="177"/>
      <c r="E8" s="177"/>
      <c r="F8" s="177"/>
    </row>
    <row r="9" spans="1:6" ht="25.5" x14ac:dyDescent="0.25">
      <c r="A9" s="178" t="s">
        <v>265</v>
      </c>
      <c r="B9" s="179"/>
      <c r="C9" s="177"/>
      <c r="D9" s="177"/>
      <c r="E9" s="177"/>
      <c r="F9" s="177"/>
    </row>
    <row r="10" spans="1:6" ht="25.5" x14ac:dyDescent="0.25">
      <c r="A10" s="180" t="s">
        <v>264</v>
      </c>
      <c r="B10" s="179"/>
      <c r="C10" s="177"/>
      <c r="D10" s="177"/>
      <c r="E10" s="177"/>
      <c r="F10" s="177"/>
    </row>
    <row r="11" spans="1:6" x14ac:dyDescent="0.25">
      <c r="A11" s="180"/>
      <c r="B11" s="179"/>
      <c r="C11" s="177"/>
      <c r="D11" s="177"/>
      <c r="E11" s="177"/>
      <c r="F11" s="177"/>
    </row>
    <row r="12" spans="1:6" x14ac:dyDescent="0.25">
      <c r="A12" s="178" t="s">
        <v>263</v>
      </c>
      <c r="B12" s="179"/>
      <c r="C12" s="177"/>
      <c r="D12" s="177"/>
      <c r="E12" s="177"/>
      <c r="F12" s="177"/>
    </row>
    <row r="13" spans="1:6" x14ac:dyDescent="0.25">
      <c r="A13" s="175" t="s">
        <v>248</v>
      </c>
      <c r="B13" s="179"/>
      <c r="C13" s="177"/>
      <c r="D13" s="177"/>
      <c r="E13" s="177"/>
      <c r="F13" s="177"/>
    </row>
    <row r="14" spans="1:6" x14ac:dyDescent="0.25">
      <c r="A14" s="176" t="s">
        <v>249</v>
      </c>
      <c r="B14" s="179"/>
      <c r="C14" s="177"/>
      <c r="D14" s="177"/>
      <c r="E14" s="177"/>
      <c r="F14" s="181"/>
    </row>
    <row r="15" spans="1:6" x14ac:dyDescent="0.25">
      <c r="A15" s="175" t="s">
        <v>253</v>
      </c>
      <c r="B15" s="179"/>
      <c r="C15" s="177"/>
      <c r="D15" s="177"/>
      <c r="E15" s="177"/>
      <c r="F15" s="181"/>
    </row>
    <row r="16" spans="1:6" x14ac:dyDescent="0.25">
      <c r="A16" s="176" t="s">
        <v>254</v>
      </c>
      <c r="B16" s="179"/>
      <c r="C16" s="177"/>
      <c r="D16" s="177"/>
      <c r="E16" s="177"/>
      <c r="F16" s="181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73"/>
  <sheetViews>
    <sheetView tabSelected="1" view="pageBreakPreview" topLeftCell="A319" zoomScaleNormal="100" zoomScaleSheetLayoutView="100" workbookViewId="0">
      <selection activeCell="O410" sqref="O410"/>
    </sheetView>
  </sheetViews>
  <sheetFormatPr defaultRowHeight="15" x14ac:dyDescent="0.25"/>
  <cols>
    <col min="1" max="1" width="7.85546875" customWidth="1"/>
    <col min="2" max="2" width="8.85546875" customWidth="1"/>
    <col min="3" max="3" width="9.140625" customWidth="1"/>
    <col min="4" max="4" width="31.7109375" customWidth="1"/>
    <col min="5" max="5" width="26.7109375" hidden="1" customWidth="1"/>
    <col min="6" max="6" width="26.7109375" style="122" hidden="1" customWidth="1"/>
    <col min="7" max="9" width="26.7109375" customWidth="1"/>
    <col min="10" max="11" width="13.42578125" customWidth="1"/>
    <col min="12" max="1016" width="9" customWidth="1"/>
    <col min="1017" max="1017" width="9.140625" customWidth="1"/>
  </cols>
  <sheetData>
    <row r="1" spans="1:56" ht="42" customHeight="1" x14ac:dyDescent="0.25">
      <c r="A1" s="323" t="s">
        <v>287</v>
      </c>
      <c r="B1" s="323"/>
      <c r="C1" s="323"/>
      <c r="D1" s="323"/>
      <c r="E1" s="323"/>
      <c r="F1" s="323"/>
      <c r="G1" s="323"/>
      <c r="H1" s="323"/>
      <c r="I1" s="323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</row>
    <row r="2" spans="1:56" ht="18" x14ac:dyDescent="0.25">
      <c r="A2" s="1"/>
      <c r="B2" s="1"/>
      <c r="C2" s="1"/>
      <c r="D2" s="1"/>
      <c r="E2" s="1"/>
      <c r="F2" s="120"/>
      <c r="G2" s="1"/>
      <c r="H2" s="52"/>
      <c r="I2" s="2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</row>
    <row r="3" spans="1:56" ht="18" customHeight="1" x14ac:dyDescent="0.25">
      <c r="A3" s="323" t="s">
        <v>142</v>
      </c>
      <c r="B3" s="323"/>
      <c r="C3" s="323"/>
      <c r="D3" s="323"/>
      <c r="E3" s="323"/>
      <c r="F3" s="323"/>
      <c r="G3" s="323"/>
      <c r="H3" s="323"/>
      <c r="I3" s="323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</row>
    <row r="4" spans="1:56" ht="18" x14ac:dyDescent="0.25">
      <c r="A4" s="1"/>
      <c r="B4" s="1"/>
      <c r="C4" s="1"/>
      <c r="D4" s="1"/>
      <c r="E4" s="1"/>
      <c r="F4" s="120"/>
      <c r="G4" s="1"/>
      <c r="H4" s="2"/>
      <c r="I4" s="11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</row>
    <row r="5" spans="1:56" x14ac:dyDescent="0.25">
      <c r="A5" s="343" t="s">
        <v>143</v>
      </c>
      <c r="B5" s="343"/>
      <c r="C5" s="343"/>
      <c r="D5" s="4" t="s">
        <v>134</v>
      </c>
      <c r="E5" s="4" t="s">
        <v>222</v>
      </c>
      <c r="F5" s="121" t="s">
        <v>219</v>
      </c>
      <c r="G5" s="3" t="s">
        <v>288</v>
      </c>
      <c r="H5" s="217" t="s">
        <v>278</v>
      </c>
      <c r="I5" s="116" t="s">
        <v>289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</row>
    <row r="6" spans="1:56" ht="63.75" x14ac:dyDescent="0.25">
      <c r="A6" s="330" t="s">
        <v>144</v>
      </c>
      <c r="B6" s="330"/>
      <c r="C6" s="330"/>
      <c r="D6" s="53" t="s">
        <v>145</v>
      </c>
      <c r="E6" s="54">
        <f>E7+E40</f>
        <v>184158.37000000002</v>
      </c>
      <c r="F6" s="54">
        <f t="shared" ref="F6:G6" si="0">F7+F40</f>
        <v>155571.31977835292</v>
      </c>
      <c r="G6" s="54">
        <f t="shared" si="0"/>
        <v>171559</v>
      </c>
      <c r="H6" s="54">
        <f>I6-G6</f>
        <v>9875</v>
      </c>
      <c r="I6" s="54">
        <f t="shared" ref="I6" si="1">I7+I40</f>
        <v>181434</v>
      </c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</row>
    <row r="7" spans="1:56" x14ac:dyDescent="0.25">
      <c r="A7" s="329" t="s">
        <v>146</v>
      </c>
      <c r="B7" s="329"/>
      <c r="C7" s="329"/>
      <c r="D7" s="55" t="s">
        <v>52</v>
      </c>
      <c r="E7" s="56">
        <f>E9</f>
        <v>170289.43000000002</v>
      </c>
      <c r="F7" s="56">
        <f t="shared" ref="F7:G7" si="2">F9</f>
        <v>141702.39299223572</v>
      </c>
      <c r="G7" s="56">
        <f t="shared" si="2"/>
        <v>157095</v>
      </c>
      <c r="H7" s="56">
        <f t="shared" ref="H7:H64" si="3">I7-G7</f>
        <v>8648</v>
      </c>
      <c r="I7" s="56">
        <f t="shared" ref="I7" si="4">I9</f>
        <v>165743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</row>
    <row r="8" spans="1:56" ht="15" customHeight="1" x14ac:dyDescent="0.25">
      <c r="A8" s="337" t="s">
        <v>291</v>
      </c>
      <c r="B8" s="338"/>
      <c r="C8" s="339"/>
      <c r="D8" s="220" t="s">
        <v>292</v>
      </c>
      <c r="E8" s="14">
        <f>E7</f>
        <v>170289.43000000002</v>
      </c>
      <c r="F8" s="14">
        <f t="shared" ref="F8:G8" si="5">F7</f>
        <v>141702.39299223572</v>
      </c>
      <c r="G8" s="14">
        <f t="shared" si="5"/>
        <v>157095</v>
      </c>
      <c r="H8" s="14">
        <f t="shared" si="3"/>
        <v>8648</v>
      </c>
      <c r="I8" s="14">
        <f t="shared" ref="I8" si="6">I7</f>
        <v>165743</v>
      </c>
      <c r="J8" s="103"/>
      <c r="K8" s="224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</row>
    <row r="9" spans="1:56" x14ac:dyDescent="0.25">
      <c r="A9" s="344">
        <v>3</v>
      </c>
      <c r="B9" s="344"/>
      <c r="C9" s="344"/>
      <c r="D9" s="58" t="s">
        <v>52</v>
      </c>
      <c r="E9" s="6">
        <f>E10+E37</f>
        <v>170289.43000000002</v>
      </c>
      <c r="F9" s="6">
        <f t="shared" ref="F9:G9" si="7">F10+F37</f>
        <v>141702.39299223572</v>
      </c>
      <c r="G9" s="6">
        <f t="shared" si="7"/>
        <v>157095</v>
      </c>
      <c r="H9" s="6">
        <f t="shared" si="3"/>
        <v>8648</v>
      </c>
      <c r="I9" s="6">
        <f t="shared" ref="I9" si="8">I10+I37</f>
        <v>165743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</row>
    <row r="10" spans="1:56" s="100" customFormat="1" x14ac:dyDescent="0.25">
      <c r="A10" s="345">
        <v>32</v>
      </c>
      <c r="B10" s="345"/>
      <c r="C10" s="345"/>
      <c r="D10" s="244" t="s">
        <v>62</v>
      </c>
      <c r="E10" s="229">
        <f>E11+E16+E22+E31</f>
        <v>168895.84000000003</v>
      </c>
      <c r="F10" s="229">
        <f t="shared" ref="F10:G10" si="9">F11+F16+F22+F31</f>
        <v>140242.44209967484</v>
      </c>
      <c r="G10" s="229">
        <f t="shared" si="9"/>
        <v>155645</v>
      </c>
      <c r="H10" s="229">
        <f t="shared" si="3"/>
        <v>8648</v>
      </c>
      <c r="I10" s="229">
        <f t="shared" ref="I10" si="10">I11+I16+I22+I31</f>
        <v>164293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</row>
    <row r="11" spans="1:56" s="100" customFormat="1" hidden="1" x14ac:dyDescent="0.25">
      <c r="A11" s="270">
        <v>321</v>
      </c>
      <c r="B11" s="271"/>
      <c r="C11" s="272"/>
      <c r="D11" s="241" t="s">
        <v>63</v>
      </c>
      <c r="E11" s="231">
        <f>SUM(E12:E15)</f>
        <v>47675.1</v>
      </c>
      <c r="F11" s="231">
        <f t="shared" ref="F11:G11" si="11">SUM(F12:F15)</f>
        <v>50434.667197557901</v>
      </c>
      <c r="G11" s="231">
        <f t="shared" si="11"/>
        <v>50100</v>
      </c>
      <c r="H11" s="231">
        <f t="shared" si="3"/>
        <v>-2300</v>
      </c>
      <c r="I11" s="231">
        <f t="shared" ref="I11" si="12">SUM(I12:I15)</f>
        <v>47800</v>
      </c>
      <c r="J11" s="110">
        <f>I11+I156+I223+I293+I329+I372+I484+I501+I556</f>
        <v>121916.68</v>
      </c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</row>
    <row r="12" spans="1:56" s="100" customFormat="1" hidden="1" x14ac:dyDescent="0.25">
      <c r="A12" s="273">
        <v>3211</v>
      </c>
      <c r="B12" s="274"/>
      <c r="C12" s="275"/>
      <c r="D12" s="242" t="s">
        <v>64</v>
      </c>
      <c r="E12" s="234">
        <v>1024.49</v>
      </c>
      <c r="F12" s="234">
        <v>929.05965890238235</v>
      </c>
      <c r="G12" s="234">
        <v>1000</v>
      </c>
      <c r="H12" s="234">
        <f t="shared" si="3"/>
        <v>0</v>
      </c>
      <c r="I12" s="234">
        <v>1000</v>
      </c>
      <c r="K12" s="107"/>
    </row>
    <row r="13" spans="1:56" s="100" customFormat="1" ht="26.25" hidden="1" x14ac:dyDescent="0.25">
      <c r="A13" s="273">
        <v>3212</v>
      </c>
      <c r="B13" s="274"/>
      <c r="C13" s="275"/>
      <c r="D13" s="242" t="s">
        <v>65</v>
      </c>
      <c r="E13" s="234">
        <v>45399.76</v>
      </c>
      <c r="F13" s="234">
        <v>48443.825071338506</v>
      </c>
      <c r="G13" s="234">
        <v>48500</v>
      </c>
      <c r="H13" s="234">
        <f t="shared" si="3"/>
        <v>-2000</v>
      </c>
      <c r="I13" s="234">
        <v>46500</v>
      </c>
      <c r="J13" s="107">
        <f>I13+I158+I144</f>
        <v>50916.68</v>
      </c>
      <c r="K13" s="107"/>
    </row>
    <row r="14" spans="1:56" s="100" customFormat="1" hidden="1" x14ac:dyDescent="0.25">
      <c r="A14" s="273">
        <v>3213</v>
      </c>
      <c r="B14" s="274"/>
      <c r="C14" s="275"/>
      <c r="D14" s="242" t="s">
        <v>66</v>
      </c>
      <c r="E14" s="234">
        <v>663.61</v>
      </c>
      <c r="F14" s="234">
        <v>265.44561682925212</v>
      </c>
      <c r="G14" s="234">
        <v>300</v>
      </c>
      <c r="H14" s="234">
        <f t="shared" si="3"/>
        <v>0</v>
      </c>
      <c r="I14" s="234">
        <v>300</v>
      </c>
      <c r="J14" s="107">
        <f>I14+I225+I486+I503+I558</f>
        <v>47200</v>
      </c>
    </row>
    <row r="15" spans="1:56" s="100" customFormat="1" ht="26.25" hidden="1" x14ac:dyDescent="0.25">
      <c r="A15" s="273">
        <v>3214</v>
      </c>
      <c r="B15" s="274"/>
      <c r="C15" s="275"/>
      <c r="D15" s="242" t="s">
        <v>67</v>
      </c>
      <c r="E15" s="234">
        <v>587.24</v>
      </c>
      <c r="F15" s="234">
        <v>796.33685048775624</v>
      </c>
      <c r="G15" s="234">
        <v>300</v>
      </c>
      <c r="H15" s="234">
        <f t="shared" si="3"/>
        <v>-300</v>
      </c>
      <c r="I15" s="234">
        <v>0</v>
      </c>
      <c r="J15" s="107"/>
    </row>
    <row r="16" spans="1:56" s="100" customFormat="1" hidden="1" x14ac:dyDescent="0.25">
      <c r="A16" s="270">
        <v>322</v>
      </c>
      <c r="B16" s="271"/>
      <c r="C16" s="272"/>
      <c r="D16" s="246" t="s">
        <v>68</v>
      </c>
      <c r="E16" s="231">
        <f>SUM(E17:E21)</f>
        <v>94434.170000000013</v>
      </c>
      <c r="F16" s="231">
        <f t="shared" ref="F16:G16" si="13">SUM(F17:F21)</f>
        <v>63441.502422191254</v>
      </c>
      <c r="G16" s="231">
        <f t="shared" si="13"/>
        <v>79965</v>
      </c>
      <c r="H16" s="231">
        <f t="shared" si="3"/>
        <v>9691.6300000000047</v>
      </c>
      <c r="I16" s="231">
        <f t="shared" ref="I16" si="14">SUM(I17:I21)</f>
        <v>89656.63</v>
      </c>
      <c r="J16" s="110">
        <f>I16+I44+I227+I267+I297+I333+I469+I487</f>
        <v>122388.63</v>
      </c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</row>
    <row r="17" spans="1:56" s="100" customFormat="1" ht="26.25" hidden="1" x14ac:dyDescent="0.25">
      <c r="A17" s="273">
        <v>3221</v>
      </c>
      <c r="B17" s="274"/>
      <c r="C17" s="275"/>
      <c r="D17" s="253" t="s">
        <v>69</v>
      </c>
      <c r="E17" s="234">
        <v>26517.37</v>
      </c>
      <c r="F17" s="234">
        <v>20572.035304267036</v>
      </c>
      <c r="G17" s="234">
        <v>22165</v>
      </c>
      <c r="H17" s="234">
        <f t="shared" si="3"/>
        <v>0</v>
      </c>
      <c r="I17" s="234">
        <v>22165</v>
      </c>
      <c r="J17" s="107">
        <f>I17+I228+I268+I298+I334</f>
        <v>32165</v>
      </c>
    </row>
    <row r="18" spans="1:56" s="100" customFormat="1" hidden="1" x14ac:dyDescent="0.25">
      <c r="A18" s="273">
        <v>3222</v>
      </c>
      <c r="B18" s="274"/>
      <c r="C18" s="275"/>
      <c r="D18" s="253" t="s">
        <v>70</v>
      </c>
      <c r="E18" s="234">
        <v>1619.15</v>
      </c>
      <c r="F18" s="234">
        <v>1061.7824673170085</v>
      </c>
      <c r="G18" s="234">
        <v>1600</v>
      </c>
      <c r="H18" s="234">
        <f t="shared" si="3"/>
        <v>200</v>
      </c>
      <c r="I18" s="234">
        <v>1800</v>
      </c>
      <c r="J18" s="107">
        <f>I18+I229+I269+I335</f>
        <v>3800</v>
      </c>
    </row>
    <row r="19" spans="1:56" s="100" customFormat="1" hidden="1" x14ac:dyDescent="0.25">
      <c r="A19" s="273">
        <v>3223</v>
      </c>
      <c r="B19" s="274"/>
      <c r="C19" s="275"/>
      <c r="D19" s="253" t="s">
        <v>71</v>
      </c>
      <c r="E19" s="234">
        <v>62650.36</v>
      </c>
      <c r="F19" s="234">
        <v>39816.842524387816</v>
      </c>
      <c r="G19" s="234">
        <v>55200</v>
      </c>
      <c r="H19" s="234">
        <f t="shared" si="3"/>
        <v>9800</v>
      </c>
      <c r="I19" s="234">
        <v>65000</v>
      </c>
      <c r="J19" s="107">
        <f>I19+I230</f>
        <v>70000</v>
      </c>
    </row>
    <row r="20" spans="1:56" s="100" customFormat="1" hidden="1" x14ac:dyDescent="0.25">
      <c r="A20" s="273">
        <v>3225</v>
      </c>
      <c r="B20" s="274"/>
      <c r="C20" s="275"/>
      <c r="D20" s="253" t="s">
        <v>73</v>
      </c>
      <c r="E20" s="234">
        <v>2758.16</v>
      </c>
      <c r="F20" s="234">
        <v>1327.2280841462605</v>
      </c>
      <c r="G20" s="234">
        <v>500</v>
      </c>
      <c r="H20" s="234">
        <f t="shared" si="3"/>
        <v>-6.5</v>
      </c>
      <c r="I20" s="234">
        <v>493.5</v>
      </c>
      <c r="J20" s="107">
        <f>I20+I232+I272+I302+I489</f>
        <v>3593.5</v>
      </c>
    </row>
    <row r="21" spans="1:56" s="100" customFormat="1" ht="26.25" hidden="1" x14ac:dyDescent="0.25">
      <c r="A21" s="273">
        <v>3227</v>
      </c>
      <c r="B21" s="274"/>
      <c r="C21" s="275"/>
      <c r="D21" s="253" t="s">
        <v>74</v>
      </c>
      <c r="E21" s="234">
        <v>889.13</v>
      </c>
      <c r="F21" s="234">
        <v>663.61404207313024</v>
      </c>
      <c r="G21" s="234">
        <v>500</v>
      </c>
      <c r="H21" s="234">
        <f t="shared" si="3"/>
        <v>-301.87</v>
      </c>
      <c r="I21" s="234">
        <v>198.13</v>
      </c>
      <c r="J21" s="107">
        <f>I21+I233</f>
        <v>1598.13</v>
      </c>
    </row>
    <row r="22" spans="1:56" s="100" customFormat="1" hidden="1" x14ac:dyDescent="0.25">
      <c r="A22" s="270">
        <v>323</v>
      </c>
      <c r="B22" s="271"/>
      <c r="C22" s="272"/>
      <c r="D22" s="246" t="s">
        <v>75</v>
      </c>
      <c r="E22" s="231">
        <f>SUM(E23:E30)</f>
        <v>24044.01</v>
      </c>
      <c r="F22" s="231">
        <f t="shared" ref="F22:G22" si="15">SUM(F23:F30)</f>
        <v>25429.690092242352</v>
      </c>
      <c r="G22" s="231">
        <f t="shared" si="15"/>
        <v>25380</v>
      </c>
      <c r="H22" s="231">
        <f t="shared" si="3"/>
        <v>1356.369999999999</v>
      </c>
      <c r="I22" s="231">
        <f t="shared" ref="I22" si="16">SUM(I23:I30)</f>
        <v>26736.37</v>
      </c>
      <c r="J22" s="110">
        <f>I22+POSEBNI_DIO!I46+I101+I159+I202+I234+I274+I304+I380+I471+I478+I490+I507+I559</f>
        <v>98007.92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</row>
    <row r="23" spans="1:56" s="100" customFormat="1" hidden="1" x14ac:dyDescent="0.25">
      <c r="A23" s="273">
        <v>3231</v>
      </c>
      <c r="B23" s="274"/>
      <c r="C23" s="275"/>
      <c r="D23" s="253" t="s">
        <v>76</v>
      </c>
      <c r="E23" s="234">
        <v>3970.79</v>
      </c>
      <c r="F23" s="234">
        <v>3981.6842524387812</v>
      </c>
      <c r="G23" s="234">
        <v>4000</v>
      </c>
      <c r="H23" s="234">
        <f t="shared" si="3"/>
        <v>900</v>
      </c>
      <c r="I23" s="234">
        <v>4900</v>
      </c>
      <c r="J23" s="107">
        <f>I23+I235+I275+I305</f>
        <v>8400</v>
      </c>
    </row>
    <row r="24" spans="1:56" s="100" customFormat="1" hidden="1" x14ac:dyDescent="0.25">
      <c r="A24" s="273">
        <v>3233</v>
      </c>
      <c r="B24" s="274"/>
      <c r="C24" s="275"/>
      <c r="D24" s="253" t="s">
        <v>78</v>
      </c>
      <c r="E24" s="234">
        <v>238.9</v>
      </c>
      <c r="F24" s="234">
        <v>132.72280841462606</v>
      </c>
      <c r="G24" s="234">
        <v>0</v>
      </c>
      <c r="H24" s="234">
        <f t="shared" si="3"/>
        <v>0</v>
      </c>
      <c r="I24" s="234">
        <v>0</v>
      </c>
    </row>
    <row r="25" spans="1:56" s="100" customFormat="1" hidden="1" x14ac:dyDescent="0.25">
      <c r="A25" s="273">
        <v>3234</v>
      </c>
      <c r="B25" s="274"/>
      <c r="C25" s="275"/>
      <c r="D25" s="253" t="s">
        <v>79</v>
      </c>
      <c r="E25" s="234">
        <v>10894.17</v>
      </c>
      <c r="F25" s="234">
        <v>9290.596589023824</v>
      </c>
      <c r="G25" s="234">
        <v>9200</v>
      </c>
      <c r="H25" s="234">
        <f t="shared" si="3"/>
        <v>0</v>
      </c>
      <c r="I25" s="234">
        <v>9200</v>
      </c>
      <c r="J25" s="107">
        <f>I25+I238</f>
        <v>9400</v>
      </c>
    </row>
    <row r="26" spans="1:56" s="100" customFormat="1" hidden="1" x14ac:dyDescent="0.25">
      <c r="A26" s="273">
        <v>3235</v>
      </c>
      <c r="B26" s="274"/>
      <c r="C26" s="275"/>
      <c r="D26" s="253" t="s">
        <v>80</v>
      </c>
      <c r="E26" s="234">
        <v>0</v>
      </c>
      <c r="F26" s="234">
        <v>0</v>
      </c>
      <c r="G26" s="234">
        <v>0</v>
      </c>
      <c r="H26" s="234">
        <f t="shared" si="3"/>
        <v>0</v>
      </c>
      <c r="I26" s="234">
        <v>0</v>
      </c>
    </row>
    <row r="27" spans="1:56" s="100" customFormat="1" hidden="1" x14ac:dyDescent="0.25">
      <c r="A27" s="273">
        <v>3236</v>
      </c>
      <c r="B27" s="274"/>
      <c r="C27" s="275"/>
      <c r="D27" s="253" t="s">
        <v>81</v>
      </c>
      <c r="E27" s="234">
        <v>1901.92</v>
      </c>
      <c r="F27" s="234">
        <v>3663.1495122436791</v>
      </c>
      <c r="G27" s="234">
        <v>4480</v>
      </c>
      <c r="H27" s="234">
        <f t="shared" si="3"/>
        <v>-640</v>
      </c>
      <c r="I27" s="234">
        <v>3840</v>
      </c>
      <c r="J27" s="107">
        <f>I27+I164+I239</f>
        <v>4252.55</v>
      </c>
    </row>
    <row r="28" spans="1:56" s="100" customFormat="1" hidden="1" x14ac:dyDescent="0.25">
      <c r="A28" s="273">
        <v>3237</v>
      </c>
      <c r="B28" s="274"/>
      <c r="C28" s="275"/>
      <c r="D28" s="253" t="s">
        <v>82</v>
      </c>
      <c r="E28" s="234">
        <v>124.43</v>
      </c>
      <c r="F28" s="234">
        <v>663.61404207313024</v>
      </c>
      <c r="G28" s="234">
        <v>100</v>
      </c>
      <c r="H28" s="234">
        <f t="shared" si="3"/>
        <v>-37.5</v>
      </c>
      <c r="I28" s="234">
        <v>62.5</v>
      </c>
      <c r="J28" s="107">
        <f>I28+I102+I240+I381+I492+I509+I561</f>
        <v>19393.5</v>
      </c>
    </row>
    <row r="29" spans="1:56" s="100" customFormat="1" hidden="1" x14ac:dyDescent="0.25">
      <c r="A29" s="273">
        <v>3238</v>
      </c>
      <c r="B29" s="274"/>
      <c r="C29" s="275"/>
      <c r="D29" s="253" t="s">
        <v>83</v>
      </c>
      <c r="E29" s="234">
        <v>4107.7700000000004</v>
      </c>
      <c r="F29" s="234">
        <v>3716.2386356095294</v>
      </c>
      <c r="G29" s="234">
        <v>4100</v>
      </c>
      <c r="H29" s="234">
        <f t="shared" si="3"/>
        <v>0</v>
      </c>
      <c r="I29" s="234">
        <v>4100</v>
      </c>
      <c r="J29" s="107">
        <f>I29+I241+I281</f>
        <v>4400</v>
      </c>
    </row>
    <row r="30" spans="1:56" s="100" customFormat="1" hidden="1" x14ac:dyDescent="0.25">
      <c r="A30" s="273">
        <v>3239</v>
      </c>
      <c r="B30" s="274"/>
      <c r="C30" s="275"/>
      <c r="D30" s="253" t="s">
        <v>84</v>
      </c>
      <c r="E30" s="234">
        <v>2806.03</v>
      </c>
      <c r="F30" s="234">
        <v>3981.6842524387812</v>
      </c>
      <c r="G30" s="234">
        <v>3500</v>
      </c>
      <c r="H30" s="234">
        <f t="shared" si="3"/>
        <v>1133.8699999999999</v>
      </c>
      <c r="I30" s="234">
        <v>4633.87</v>
      </c>
      <c r="J30" s="107">
        <f>I30+I242+I282</f>
        <v>9133.869999999999</v>
      </c>
    </row>
    <row r="31" spans="1:56" s="100" customFormat="1" ht="26.25" hidden="1" x14ac:dyDescent="0.25">
      <c r="A31" s="270">
        <v>329</v>
      </c>
      <c r="B31" s="271"/>
      <c r="C31" s="272"/>
      <c r="D31" s="241" t="s">
        <v>85</v>
      </c>
      <c r="E31" s="231">
        <f>SUM(E32:E36)</f>
        <v>2742.5600000000004</v>
      </c>
      <c r="F31" s="231">
        <f t="shared" ref="F31:G31" si="17">SUM(F32:F36)</f>
        <v>936.58238768332342</v>
      </c>
      <c r="G31" s="231">
        <f t="shared" si="17"/>
        <v>200</v>
      </c>
      <c r="H31" s="231">
        <f t="shared" si="3"/>
        <v>-100</v>
      </c>
      <c r="I31" s="231">
        <f t="shared" ref="I31" si="18">SUM(I32:I36)</f>
        <v>100</v>
      </c>
      <c r="J31" s="110">
        <f>I31+I70+I76+I83+I243+I283+I312+I355+I382+I495+I512+I562+I394</f>
        <v>56496</v>
      </c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</row>
    <row r="32" spans="1:56" s="100" customFormat="1" hidden="1" x14ac:dyDescent="0.25">
      <c r="A32" s="273">
        <v>3292</v>
      </c>
      <c r="B32" s="274"/>
      <c r="C32" s="275"/>
      <c r="D32" s="242" t="s">
        <v>87</v>
      </c>
      <c r="E32" s="234">
        <v>2343.06</v>
      </c>
      <c r="F32" s="234">
        <v>132.72280841462606</v>
      </c>
      <c r="G32" s="234">
        <v>0</v>
      </c>
      <c r="H32" s="234">
        <f t="shared" si="3"/>
        <v>0</v>
      </c>
      <c r="I32" s="234">
        <v>0</v>
      </c>
    </row>
    <row r="33" spans="1:56" s="100" customFormat="1" hidden="1" x14ac:dyDescent="0.25">
      <c r="A33" s="273">
        <v>3293</v>
      </c>
      <c r="B33" s="274"/>
      <c r="C33" s="275"/>
      <c r="D33" s="242" t="s">
        <v>88</v>
      </c>
      <c r="E33" s="234">
        <v>0</v>
      </c>
      <c r="F33" s="234">
        <v>0</v>
      </c>
      <c r="G33" s="234">
        <v>0</v>
      </c>
      <c r="H33" s="234">
        <f t="shared" si="3"/>
        <v>0</v>
      </c>
      <c r="I33" s="234">
        <v>0</v>
      </c>
    </row>
    <row r="34" spans="1:56" s="100" customFormat="1" hidden="1" x14ac:dyDescent="0.25">
      <c r="A34" s="273">
        <v>3294</v>
      </c>
      <c r="B34" s="274"/>
      <c r="C34" s="275"/>
      <c r="D34" s="242" t="s">
        <v>89</v>
      </c>
      <c r="E34" s="234">
        <v>134.05000000000001</v>
      </c>
      <c r="F34" s="234">
        <v>132.72280841462606</v>
      </c>
      <c r="G34" s="234">
        <v>100</v>
      </c>
      <c r="H34" s="234">
        <f t="shared" si="3"/>
        <v>0</v>
      </c>
      <c r="I34" s="234">
        <v>100</v>
      </c>
      <c r="J34" s="107">
        <f>I34+I246</f>
        <v>300</v>
      </c>
    </row>
    <row r="35" spans="1:56" s="100" customFormat="1" hidden="1" x14ac:dyDescent="0.25">
      <c r="A35" s="273">
        <v>3295</v>
      </c>
      <c r="B35" s="274"/>
      <c r="C35" s="275"/>
      <c r="D35" s="242" t="s">
        <v>90</v>
      </c>
      <c r="E35" s="234">
        <v>0</v>
      </c>
      <c r="F35" s="234">
        <v>0</v>
      </c>
      <c r="G35" s="234">
        <v>0</v>
      </c>
      <c r="H35" s="234">
        <f t="shared" si="3"/>
        <v>0</v>
      </c>
      <c r="I35" s="234">
        <v>0</v>
      </c>
    </row>
    <row r="36" spans="1:56" s="100" customFormat="1" ht="26.25" hidden="1" x14ac:dyDescent="0.25">
      <c r="A36" s="273">
        <v>3299</v>
      </c>
      <c r="B36" s="274"/>
      <c r="C36" s="275"/>
      <c r="D36" s="242" t="s">
        <v>85</v>
      </c>
      <c r="E36" s="234">
        <f>2198.17-995.42-937.3</f>
        <v>265.45000000000005</v>
      </c>
      <c r="F36" s="234">
        <v>671.1367708540713</v>
      </c>
      <c r="G36" s="234">
        <v>100</v>
      </c>
      <c r="H36" s="234">
        <f t="shared" si="3"/>
        <v>-100</v>
      </c>
      <c r="I36" s="234">
        <v>0</v>
      </c>
      <c r="J36" s="107">
        <f>I36+I71+I78+I84+I249+I289+I318+I384+I396+I497+I514+I564+I90+I96</f>
        <v>48996</v>
      </c>
    </row>
    <row r="37" spans="1:56" s="100" customFormat="1" x14ac:dyDescent="0.25">
      <c r="A37" s="345">
        <v>34</v>
      </c>
      <c r="B37" s="345"/>
      <c r="C37" s="345"/>
      <c r="D37" s="244" t="s">
        <v>99</v>
      </c>
      <c r="E37" s="229">
        <f t="shared" ref="E37:E38" si="19">E38</f>
        <v>1393.59</v>
      </c>
      <c r="F37" s="229">
        <f t="shared" ref="F37:F38" si="20">F38</f>
        <v>1459.9508925608866</v>
      </c>
      <c r="G37" s="229">
        <f t="shared" ref="G37:I38" si="21">G38</f>
        <v>1450</v>
      </c>
      <c r="H37" s="229">
        <f t="shared" si="3"/>
        <v>0</v>
      </c>
      <c r="I37" s="229">
        <f t="shared" si="21"/>
        <v>1450</v>
      </c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hidden="1" x14ac:dyDescent="0.25">
      <c r="A38" s="59">
        <v>343</v>
      </c>
      <c r="B38" s="60"/>
      <c r="C38" s="61"/>
      <c r="D38" s="36" t="s">
        <v>100</v>
      </c>
      <c r="E38" s="10">
        <f t="shared" si="19"/>
        <v>1393.59</v>
      </c>
      <c r="F38" s="10">
        <f t="shared" si="20"/>
        <v>1459.9508925608866</v>
      </c>
      <c r="G38" s="10">
        <f t="shared" si="21"/>
        <v>1450</v>
      </c>
      <c r="H38" s="10">
        <f t="shared" si="3"/>
        <v>0</v>
      </c>
      <c r="I38" s="10">
        <f t="shared" si="21"/>
        <v>1450</v>
      </c>
      <c r="J38" s="110">
        <f>I38+I251+I359</f>
        <v>3250</v>
      </c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</row>
    <row r="39" spans="1:56" ht="25.5" hidden="1" x14ac:dyDescent="0.25">
      <c r="A39" s="62">
        <v>3431</v>
      </c>
      <c r="B39" s="63"/>
      <c r="C39" s="64"/>
      <c r="D39" s="37" t="s">
        <v>101</v>
      </c>
      <c r="E39" s="12">
        <v>1393.59</v>
      </c>
      <c r="F39" s="12">
        <v>1459.9508925608866</v>
      </c>
      <c r="G39" s="12">
        <v>1450</v>
      </c>
      <c r="H39" s="12">
        <f t="shared" si="3"/>
        <v>0</v>
      </c>
      <c r="I39" s="12">
        <v>1450</v>
      </c>
      <c r="J39" s="107">
        <f>I39+I252</f>
        <v>1750</v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</row>
    <row r="40" spans="1:56" ht="38.25" x14ac:dyDescent="0.25">
      <c r="A40" s="329" t="s">
        <v>148</v>
      </c>
      <c r="B40" s="329"/>
      <c r="C40" s="329"/>
      <c r="D40" s="55" t="s">
        <v>226</v>
      </c>
      <c r="E40" s="56">
        <f>E42</f>
        <v>13868.939999999999</v>
      </c>
      <c r="F40" s="56">
        <f t="shared" ref="F40:G40" si="22">F42</f>
        <v>13868.926786117194</v>
      </c>
      <c r="G40" s="56">
        <f t="shared" si="22"/>
        <v>14464</v>
      </c>
      <c r="H40" s="56">
        <f t="shared" si="3"/>
        <v>1227</v>
      </c>
      <c r="I40" s="56">
        <f t="shared" ref="I40" si="23">I42</f>
        <v>15691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</row>
    <row r="41" spans="1:56" ht="15" customHeight="1" x14ac:dyDescent="0.25">
      <c r="A41" s="337" t="s">
        <v>291</v>
      </c>
      <c r="B41" s="338"/>
      <c r="C41" s="339"/>
      <c r="D41" s="220" t="s">
        <v>292</v>
      </c>
      <c r="E41" s="14">
        <f>E40</f>
        <v>13868.939999999999</v>
      </c>
      <c r="F41" s="14">
        <f t="shared" ref="F41:G41" si="24">F40</f>
        <v>13868.926786117194</v>
      </c>
      <c r="G41" s="14">
        <f t="shared" si="24"/>
        <v>14464</v>
      </c>
      <c r="H41" s="14">
        <f t="shared" si="3"/>
        <v>1227</v>
      </c>
      <c r="I41" s="14">
        <f t="shared" ref="I41" si="25">I40</f>
        <v>15691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</row>
    <row r="42" spans="1:56" ht="15" customHeight="1" x14ac:dyDescent="0.25">
      <c r="A42" s="65">
        <v>3</v>
      </c>
      <c r="B42" s="66"/>
      <c r="C42" s="67"/>
      <c r="D42" s="68" t="s">
        <v>52</v>
      </c>
      <c r="E42" s="6">
        <f>E43</f>
        <v>13868.939999999999</v>
      </c>
      <c r="F42" s="6">
        <f t="shared" ref="F42:I42" si="26">F43</f>
        <v>13868.926786117194</v>
      </c>
      <c r="G42" s="6">
        <f t="shared" si="26"/>
        <v>14464</v>
      </c>
      <c r="H42" s="6">
        <f t="shared" si="3"/>
        <v>1227</v>
      </c>
      <c r="I42" s="6">
        <f t="shared" si="26"/>
        <v>15691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</row>
    <row r="43" spans="1:56" s="100" customFormat="1" ht="15" customHeight="1" x14ac:dyDescent="0.25">
      <c r="A43" s="276">
        <v>32</v>
      </c>
      <c r="B43" s="277"/>
      <c r="C43" s="278"/>
      <c r="D43" s="279" t="s">
        <v>62</v>
      </c>
      <c r="E43" s="229">
        <f>E44+E46</f>
        <v>13868.939999999999</v>
      </c>
      <c r="F43" s="229">
        <f t="shared" ref="F43:G43" si="27">F44+F46</f>
        <v>13868.926786117194</v>
      </c>
      <c r="G43" s="229">
        <f t="shared" si="27"/>
        <v>14464</v>
      </c>
      <c r="H43" s="229">
        <f t="shared" si="3"/>
        <v>1227</v>
      </c>
      <c r="I43" s="229">
        <f t="shared" ref="I43" si="28">I44+I46</f>
        <v>15691</v>
      </c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</row>
    <row r="44" spans="1:56" hidden="1" x14ac:dyDescent="0.25">
      <c r="A44" s="59">
        <v>322</v>
      </c>
      <c r="B44" s="69"/>
      <c r="C44" s="70"/>
      <c r="D44" s="27" t="s">
        <v>68</v>
      </c>
      <c r="E44" s="10">
        <f>E45</f>
        <v>6017.46</v>
      </c>
      <c r="F44" s="10">
        <f t="shared" ref="F44:I44" si="29">F45</f>
        <v>6934.46</v>
      </c>
      <c r="G44" s="10">
        <f t="shared" si="29"/>
        <v>7232</v>
      </c>
      <c r="H44" s="10">
        <f t="shared" si="3"/>
        <v>1500</v>
      </c>
      <c r="I44" s="10">
        <f t="shared" si="29"/>
        <v>8732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</row>
    <row r="45" spans="1:56" ht="26.25" hidden="1" x14ac:dyDescent="0.25">
      <c r="A45" s="62">
        <v>3224</v>
      </c>
      <c r="B45" s="71"/>
      <c r="C45" s="72"/>
      <c r="D45" s="28" t="s">
        <v>72</v>
      </c>
      <c r="E45" s="12">
        <v>6017.46</v>
      </c>
      <c r="F45" s="12">
        <v>6934.46</v>
      </c>
      <c r="G45" s="12">
        <v>7232</v>
      </c>
      <c r="H45" s="12">
        <f t="shared" si="3"/>
        <v>1500</v>
      </c>
      <c r="I45" s="12">
        <v>8732</v>
      </c>
      <c r="J45" s="107">
        <f>I45+I271+I470</f>
        <v>11232</v>
      </c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</row>
    <row r="46" spans="1:56" ht="15" hidden="1" customHeight="1" x14ac:dyDescent="0.25">
      <c r="A46" s="59">
        <v>323</v>
      </c>
      <c r="B46" s="69"/>
      <c r="C46" s="70"/>
      <c r="D46" s="27" t="s">
        <v>75</v>
      </c>
      <c r="E46" s="10">
        <f>E47</f>
        <v>7851.48</v>
      </c>
      <c r="F46" s="10">
        <f t="shared" ref="F46:I46" si="30">F47</f>
        <v>6934.4667861171938</v>
      </c>
      <c r="G46" s="10">
        <f t="shared" si="30"/>
        <v>7232</v>
      </c>
      <c r="H46" s="10">
        <f t="shared" si="3"/>
        <v>-273</v>
      </c>
      <c r="I46" s="10">
        <f t="shared" si="30"/>
        <v>6959</v>
      </c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</row>
    <row r="47" spans="1:56" ht="26.25" hidden="1" x14ac:dyDescent="0.25">
      <c r="A47" s="62">
        <v>3232</v>
      </c>
      <c r="B47" s="71"/>
      <c r="C47" s="72"/>
      <c r="D47" s="28" t="s">
        <v>77</v>
      </c>
      <c r="E47" s="12">
        <v>7851.48</v>
      </c>
      <c r="F47" s="12">
        <v>6934.4667861171938</v>
      </c>
      <c r="G47" s="12">
        <v>7232</v>
      </c>
      <c r="H47" s="12">
        <f t="shared" si="3"/>
        <v>-273</v>
      </c>
      <c r="I47" s="12">
        <v>6959</v>
      </c>
      <c r="J47" s="107">
        <f>I47+I203+I276+I472+I479</f>
        <v>42778</v>
      </c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</row>
    <row r="48" spans="1:56" ht="25.5" x14ac:dyDescent="0.25">
      <c r="A48" s="330" t="s">
        <v>170</v>
      </c>
      <c r="B48" s="330"/>
      <c r="C48" s="330"/>
      <c r="D48" s="53" t="s">
        <v>277</v>
      </c>
      <c r="E48" s="54" t="e">
        <f>E49+#REF!</f>
        <v>#REF!</v>
      </c>
      <c r="F48" s="54" t="e">
        <f>F49+#REF!</f>
        <v>#REF!</v>
      </c>
      <c r="G48" s="54">
        <f>G49</f>
        <v>100000</v>
      </c>
      <c r="H48" s="54">
        <f t="shared" ref="H48:I48" si="31">H49</f>
        <v>0</v>
      </c>
      <c r="I48" s="54">
        <f t="shared" si="31"/>
        <v>100000</v>
      </c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25.5" x14ac:dyDescent="0.25">
      <c r="A49" s="327" t="s">
        <v>290</v>
      </c>
      <c r="B49" s="327"/>
      <c r="C49" s="327"/>
      <c r="D49" s="73" t="s">
        <v>293</v>
      </c>
      <c r="E49" s="74">
        <f>E51</f>
        <v>0</v>
      </c>
      <c r="F49" s="74">
        <f t="shared" ref="F49:G49" si="32">F51</f>
        <v>0</v>
      </c>
      <c r="G49" s="74">
        <f t="shared" si="32"/>
        <v>100000</v>
      </c>
      <c r="H49" s="74">
        <f t="shared" si="3"/>
        <v>0</v>
      </c>
      <c r="I49" s="74">
        <f t="shared" ref="I49" si="33">I51</f>
        <v>100000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</row>
    <row r="50" spans="1:56" ht="15" customHeight="1" x14ac:dyDescent="0.25">
      <c r="A50" s="328" t="s">
        <v>147</v>
      </c>
      <c r="B50" s="328"/>
      <c r="C50" s="328"/>
      <c r="D50" s="57" t="s">
        <v>47</v>
      </c>
      <c r="E50" s="14">
        <f>E49</f>
        <v>0</v>
      </c>
      <c r="F50" s="14">
        <f t="shared" ref="F50:G50" si="34">F49</f>
        <v>0</v>
      </c>
      <c r="G50" s="14">
        <f t="shared" si="34"/>
        <v>100000</v>
      </c>
      <c r="H50" s="14">
        <f t="shared" si="3"/>
        <v>0</v>
      </c>
      <c r="I50" s="14">
        <f t="shared" ref="I50" si="35">I49</f>
        <v>100000</v>
      </c>
      <c r="J50" s="103"/>
      <c r="K50" s="224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</row>
    <row r="51" spans="1:56" ht="24" x14ac:dyDescent="0.25">
      <c r="A51" s="75">
        <v>4</v>
      </c>
      <c r="B51" s="76"/>
      <c r="C51" s="77"/>
      <c r="D51" s="83" t="s">
        <v>107</v>
      </c>
      <c r="E51" s="6">
        <f>E52</f>
        <v>0</v>
      </c>
      <c r="F51" s="6">
        <f t="shared" ref="F51:I53" si="36">F52</f>
        <v>0</v>
      </c>
      <c r="G51" s="6">
        <f t="shared" si="36"/>
        <v>100000</v>
      </c>
      <c r="H51" s="6">
        <f t="shared" si="3"/>
        <v>0</v>
      </c>
      <c r="I51" s="6">
        <f t="shared" si="36"/>
        <v>100000</v>
      </c>
      <c r="J51" s="104"/>
      <c r="K51" s="227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</row>
    <row r="52" spans="1:56" s="100" customFormat="1" ht="24" x14ac:dyDescent="0.25">
      <c r="A52" s="280">
        <v>45</v>
      </c>
      <c r="B52" s="281"/>
      <c r="C52" s="282"/>
      <c r="D52" s="283" t="s">
        <v>118</v>
      </c>
      <c r="E52" s="229">
        <f>E53</f>
        <v>0</v>
      </c>
      <c r="F52" s="229">
        <f t="shared" si="36"/>
        <v>0</v>
      </c>
      <c r="G52" s="229">
        <f t="shared" si="36"/>
        <v>100000</v>
      </c>
      <c r="H52" s="229">
        <f t="shared" si="3"/>
        <v>0</v>
      </c>
      <c r="I52" s="229">
        <f t="shared" si="36"/>
        <v>100000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ht="24" hidden="1" x14ac:dyDescent="0.25">
      <c r="A53" s="35">
        <v>451</v>
      </c>
      <c r="B53" s="78"/>
      <c r="C53" s="79"/>
      <c r="D53" s="30" t="s">
        <v>119</v>
      </c>
      <c r="E53" s="10">
        <f>E54</f>
        <v>0</v>
      </c>
      <c r="F53" s="10">
        <f t="shared" si="36"/>
        <v>0</v>
      </c>
      <c r="G53" s="10">
        <f t="shared" si="36"/>
        <v>100000</v>
      </c>
      <c r="H53" s="10">
        <f t="shared" si="3"/>
        <v>0</v>
      </c>
      <c r="I53" s="10">
        <f t="shared" si="36"/>
        <v>100000</v>
      </c>
      <c r="J53" s="110">
        <f>I53+I424</f>
        <v>104300</v>
      </c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</row>
    <row r="54" spans="1:56" ht="24" hidden="1" x14ac:dyDescent="0.25">
      <c r="A54" s="80">
        <v>4511</v>
      </c>
      <c r="B54" s="81"/>
      <c r="C54" s="82"/>
      <c r="D54" s="31" t="s">
        <v>119</v>
      </c>
      <c r="E54" s="12">
        <v>0</v>
      </c>
      <c r="F54" s="12">
        <v>0</v>
      </c>
      <c r="G54" s="12">
        <v>100000</v>
      </c>
      <c r="H54" s="12">
        <f t="shared" si="3"/>
        <v>0</v>
      </c>
      <c r="I54" s="12">
        <v>100000</v>
      </c>
      <c r="J54" s="100"/>
      <c r="K54" s="107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</row>
    <row r="55" spans="1:56" ht="25.5" x14ac:dyDescent="0.25">
      <c r="A55" s="330" t="s">
        <v>149</v>
      </c>
      <c r="B55" s="330"/>
      <c r="C55" s="330"/>
      <c r="D55" s="53" t="s">
        <v>150</v>
      </c>
      <c r="E55" s="54">
        <f>E56+E72+E85+E97+E103+E117+E131+E168+E145</f>
        <v>34443.42</v>
      </c>
      <c r="F55" s="54">
        <f>F56+F72+F85+F97+F103+F117+F131+F168+F145</f>
        <v>23693.070542172674</v>
      </c>
      <c r="G55" s="54">
        <f>G56+G72+G85+G97+G103+G117+G131+G168+G145+G79+G91</f>
        <v>128243</v>
      </c>
      <c r="H55" s="54">
        <f t="shared" si="3"/>
        <v>41009.78</v>
      </c>
      <c r="I55" s="54">
        <f>I56+I72+I85+I97+I103+I117+I131+I168+I145+I79+I91</f>
        <v>169252.78</v>
      </c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4.25" customHeight="1" x14ac:dyDescent="0.25">
      <c r="A56" s="327" t="s">
        <v>151</v>
      </c>
      <c r="B56" s="327"/>
      <c r="C56" s="327"/>
      <c r="D56" s="73" t="s">
        <v>152</v>
      </c>
      <c r="E56" s="74">
        <f>E58</f>
        <v>995.42</v>
      </c>
      <c r="F56" s="74">
        <f t="shared" ref="F56:G56" si="37">F58</f>
        <v>1990.8421262193906</v>
      </c>
      <c r="G56" s="74">
        <f t="shared" si="37"/>
        <v>2331</v>
      </c>
      <c r="H56" s="74">
        <f t="shared" si="3"/>
        <v>0</v>
      </c>
      <c r="I56" s="74">
        <f t="shared" ref="I56" si="38">I58</f>
        <v>2331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</row>
    <row r="57" spans="1:56" ht="15" customHeight="1" x14ac:dyDescent="0.25">
      <c r="A57" s="328" t="s">
        <v>147</v>
      </c>
      <c r="B57" s="328"/>
      <c r="C57" s="328"/>
      <c r="D57" s="57" t="s">
        <v>47</v>
      </c>
      <c r="E57" s="14">
        <f>E56</f>
        <v>995.42</v>
      </c>
      <c r="F57" s="14">
        <f t="shared" ref="F57:G57" si="39">F56</f>
        <v>1990.8421262193906</v>
      </c>
      <c r="G57" s="14">
        <f t="shared" si="39"/>
        <v>2331</v>
      </c>
      <c r="H57" s="14">
        <f t="shared" si="3"/>
        <v>0</v>
      </c>
      <c r="I57" s="14">
        <f t="shared" ref="I57" si="40">I56</f>
        <v>2331</v>
      </c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</row>
    <row r="58" spans="1:56" x14ac:dyDescent="0.25">
      <c r="A58" s="75">
        <v>3</v>
      </c>
      <c r="B58" s="76"/>
      <c r="C58" s="77"/>
      <c r="D58" s="58" t="s">
        <v>52</v>
      </c>
      <c r="E58" s="6">
        <f>E59</f>
        <v>995.42</v>
      </c>
      <c r="F58" s="6">
        <f t="shared" ref="F58:I58" si="41">F59</f>
        <v>1990.8421262193906</v>
      </c>
      <c r="G58" s="6">
        <f t="shared" si="41"/>
        <v>2331</v>
      </c>
      <c r="H58" s="6">
        <f t="shared" si="3"/>
        <v>0</v>
      </c>
      <c r="I58" s="6">
        <f t="shared" si="41"/>
        <v>2331</v>
      </c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</row>
    <row r="59" spans="1:56" s="100" customFormat="1" x14ac:dyDescent="0.25">
      <c r="A59" s="280">
        <v>32</v>
      </c>
      <c r="B59" s="281"/>
      <c r="C59" s="282"/>
      <c r="D59" s="244" t="s">
        <v>62</v>
      </c>
      <c r="E59" s="229">
        <f>E60+E64+E68+E70</f>
        <v>995.42</v>
      </c>
      <c r="F59" s="229">
        <f t="shared" ref="F59:G59" si="42">F60+F64+F68+F70</f>
        <v>1990.8421262193906</v>
      </c>
      <c r="G59" s="229">
        <f t="shared" si="42"/>
        <v>2331</v>
      </c>
      <c r="H59" s="229">
        <f t="shared" si="3"/>
        <v>0</v>
      </c>
      <c r="I59" s="229">
        <f t="shared" ref="I59" si="43">I60+I64+I68+I70</f>
        <v>2331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</row>
    <row r="60" spans="1:56" hidden="1" x14ac:dyDescent="0.25">
      <c r="A60" s="35">
        <v>321</v>
      </c>
      <c r="B60" s="78"/>
      <c r="C60" s="79"/>
      <c r="D60" s="27" t="s">
        <v>63</v>
      </c>
      <c r="E60" s="10">
        <f>SUM(E61:E63)</f>
        <v>0</v>
      </c>
      <c r="F60" s="10">
        <f t="shared" ref="F60:G60" si="44">SUM(F61:F63)</f>
        <v>0</v>
      </c>
      <c r="G60" s="10">
        <f t="shared" si="44"/>
        <v>0</v>
      </c>
      <c r="H60" s="10">
        <f t="shared" si="3"/>
        <v>0</v>
      </c>
      <c r="I60" s="10">
        <f t="shared" ref="I60" si="45">SUM(I61:I63)</f>
        <v>0</v>
      </c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</row>
    <row r="61" spans="1:56" hidden="1" x14ac:dyDescent="0.25">
      <c r="A61" s="80">
        <v>3211</v>
      </c>
      <c r="B61" s="81"/>
      <c r="C61" s="82"/>
      <c r="D61" s="28" t="s">
        <v>64</v>
      </c>
      <c r="E61" s="12">
        <v>0</v>
      </c>
      <c r="F61" s="12">
        <v>0</v>
      </c>
      <c r="G61" s="12">
        <v>0</v>
      </c>
      <c r="H61" s="12">
        <f t="shared" si="3"/>
        <v>0</v>
      </c>
      <c r="I61" s="12">
        <v>0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</row>
    <row r="62" spans="1:56" hidden="1" x14ac:dyDescent="0.25">
      <c r="A62" s="80">
        <v>3213</v>
      </c>
      <c r="B62" s="81"/>
      <c r="C62" s="82"/>
      <c r="D62" s="28" t="s">
        <v>66</v>
      </c>
      <c r="E62" s="12">
        <v>0</v>
      </c>
      <c r="F62" s="12">
        <v>0</v>
      </c>
      <c r="G62" s="12">
        <v>0</v>
      </c>
      <c r="H62" s="12">
        <f t="shared" si="3"/>
        <v>0</v>
      </c>
      <c r="I62" s="12">
        <v>0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</row>
    <row r="63" spans="1:56" ht="26.25" hidden="1" x14ac:dyDescent="0.25">
      <c r="A63" s="80">
        <v>3214</v>
      </c>
      <c r="B63" s="81"/>
      <c r="C63" s="82"/>
      <c r="D63" s="28" t="s">
        <v>67</v>
      </c>
      <c r="E63" s="12">
        <v>0</v>
      </c>
      <c r="F63" s="12">
        <v>0</v>
      </c>
      <c r="G63" s="12">
        <v>0</v>
      </c>
      <c r="H63" s="12">
        <f t="shared" si="3"/>
        <v>0</v>
      </c>
      <c r="I63" s="12">
        <v>0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</row>
    <row r="64" spans="1:56" hidden="1" x14ac:dyDescent="0.25">
      <c r="A64" s="35">
        <v>322</v>
      </c>
      <c r="B64" s="78"/>
      <c r="C64" s="79"/>
      <c r="D64" s="27" t="s">
        <v>68</v>
      </c>
      <c r="E64" s="10">
        <f>SUM(E65:E67)</f>
        <v>0</v>
      </c>
      <c r="F64" s="10">
        <f t="shared" ref="F64:G64" si="46">SUM(F65:F67)</f>
        <v>0</v>
      </c>
      <c r="G64" s="10">
        <f t="shared" si="46"/>
        <v>0</v>
      </c>
      <c r="H64" s="10">
        <f t="shared" si="3"/>
        <v>0</v>
      </c>
      <c r="I64" s="10">
        <f t="shared" ref="I64" si="47">SUM(I65:I67)</f>
        <v>0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</row>
    <row r="65" spans="1:56" ht="26.25" hidden="1" x14ac:dyDescent="0.25">
      <c r="A65" s="80">
        <v>3221</v>
      </c>
      <c r="B65" s="81"/>
      <c r="C65" s="82"/>
      <c r="D65" s="28" t="s">
        <v>69</v>
      </c>
      <c r="E65" s="12">
        <v>0</v>
      </c>
      <c r="F65" s="12">
        <v>0</v>
      </c>
      <c r="G65" s="12">
        <v>0</v>
      </c>
      <c r="H65" s="12">
        <f t="shared" ref="H65:H140" si="48">I65-G65</f>
        <v>0</v>
      </c>
      <c r="I65" s="12">
        <v>0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</row>
    <row r="66" spans="1:56" hidden="1" x14ac:dyDescent="0.25">
      <c r="A66" s="80">
        <v>3222</v>
      </c>
      <c r="B66" s="81"/>
      <c r="C66" s="82"/>
      <c r="D66" s="28" t="s">
        <v>70</v>
      </c>
      <c r="E66" s="12">
        <v>0</v>
      </c>
      <c r="F66" s="12">
        <v>0</v>
      </c>
      <c r="G66" s="12">
        <v>0</v>
      </c>
      <c r="H66" s="12">
        <f t="shared" si="48"/>
        <v>0</v>
      </c>
      <c r="I66" s="12">
        <v>0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</row>
    <row r="67" spans="1:56" hidden="1" x14ac:dyDescent="0.25">
      <c r="A67" s="80">
        <v>3225</v>
      </c>
      <c r="B67" s="81"/>
      <c r="C67" s="82"/>
      <c r="D67" s="28" t="s">
        <v>92</v>
      </c>
      <c r="E67" s="12">
        <v>0</v>
      </c>
      <c r="F67" s="12">
        <v>0</v>
      </c>
      <c r="G67" s="12">
        <v>0</v>
      </c>
      <c r="H67" s="12">
        <f t="shared" si="48"/>
        <v>0</v>
      </c>
      <c r="I67" s="12">
        <v>0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</row>
    <row r="68" spans="1:56" hidden="1" x14ac:dyDescent="0.25">
      <c r="A68" s="35">
        <v>323</v>
      </c>
      <c r="B68" s="78"/>
      <c r="C68" s="79"/>
      <c r="D68" s="27" t="s">
        <v>75</v>
      </c>
      <c r="E68" s="10">
        <f>E69</f>
        <v>0</v>
      </c>
      <c r="F68" s="10">
        <f t="shared" ref="F68:I68" si="49">F69</f>
        <v>0</v>
      </c>
      <c r="G68" s="10">
        <f t="shared" si="49"/>
        <v>0</v>
      </c>
      <c r="H68" s="10">
        <f t="shared" si="48"/>
        <v>0</v>
      </c>
      <c r="I68" s="10">
        <f t="shared" si="49"/>
        <v>0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</row>
    <row r="69" spans="1:56" hidden="1" x14ac:dyDescent="0.25">
      <c r="A69" s="80">
        <v>3237</v>
      </c>
      <c r="B69" s="81"/>
      <c r="C69" s="82"/>
      <c r="D69" s="28" t="s">
        <v>82</v>
      </c>
      <c r="E69" s="12">
        <v>0</v>
      </c>
      <c r="F69" s="12">
        <v>0</v>
      </c>
      <c r="G69" s="12">
        <v>0</v>
      </c>
      <c r="H69" s="12">
        <f t="shared" si="48"/>
        <v>0</v>
      </c>
      <c r="I69" s="12">
        <v>0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</row>
    <row r="70" spans="1:56" ht="26.25" hidden="1" x14ac:dyDescent="0.25">
      <c r="A70" s="35">
        <v>329</v>
      </c>
      <c r="B70" s="78"/>
      <c r="C70" s="79"/>
      <c r="D70" s="27" t="s">
        <v>85</v>
      </c>
      <c r="E70" s="10">
        <f>E71</f>
        <v>995.42</v>
      </c>
      <c r="F70" s="10">
        <f t="shared" ref="F70:I70" si="50">F71</f>
        <v>1990.8421262193906</v>
      </c>
      <c r="G70" s="10">
        <f t="shared" si="50"/>
        <v>2331</v>
      </c>
      <c r="H70" s="10">
        <f t="shared" si="48"/>
        <v>0</v>
      </c>
      <c r="I70" s="10">
        <f t="shared" si="50"/>
        <v>2331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</row>
    <row r="71" spans="1:56" ht="26.25" hidden="1" x14ac:dyDescent="0.25">
      <c r="A71" s="80">
        <v>3299</v>
      </c>
      <c r="B71" s="81"/>
      <c r="C71" s="82"/>
      <c r="D71" s="28" t="s">
        <v>85</v>
      </c>
      <c r="E71" s="12">
        <v>995.42</v>
      </c>
      <c r="F71" s="12">
        <v>1990.8421262193906</v>
      </c>
      <c r="G71" s="12">
        <v>2331</v>
      </c>
      <c r="H71" s="12">
        <f t="shared" si="48"/>
        <v>0</v>
      </c>
      <c r="I71" s="12">
        <v>2331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</row>
    <row r="72" spans="1:56" x14ac:dyDescent="0.25">
      <c r="A72" s="327" t="s">
        <v>153</v>
      </c>
      <c r="B72" s="327"/>
      <c r="C72" s="327"/>
      <c r="D72" s="73" t="s">
        <v>154</v>
      </c>
      <c r="E72" s="74">
        <f>E74</f>
        <v>1261.19</v>
      </c>
      <c r="F72" s="74">
        <f t="shared" ref="F72:G72" si="51">F74</f>
        <v>1061.7824673170085</v>
      </c>
      <c r="G72" s="74">
        <f t="shared" si="51"/>
        <v>4000</v>
      </c>
      <c r="H72" s="74">
        <f t="shared" si="48"/>
        <v>-4000</v>
      </c>
      <c r="I72" s="74">
        <f t="shared" ref="I72" si="52">I74</f>
        <v>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</row>
    <row r="73" spans="1:56" ht="15" customHeight="1" x14ac:dyDescent="0.25">
      <c r="A73" s="328" t="s">
        <v>147</v>
      </c>
      <c r="B73" s="328"/>
      <c r="C73" s="328"/>
      <c r="D73" s="57" t="s">
        <v>47</v>
      </c>
      <c r="E73" s="14">
        <f>E72</f>
        <v>1261.19</v>
      </c>
      <c r="F73" s="14">
        <f t="shared" ref="F73:G73" si="53">F72</f>
        <v>1061.7824673170085</v>
      </c>
      <c r="G73" s="14">
        <f t="shared" si="53"/>
        <v>4000</v>
      </c>
      <c r="H73" s="14">
        <f t="shared" si="48"/>
        <v>-4000</v>
      </c>
      <c r="I73" s="14">
        <f t="shared" ref="I73" si="54">I72</f>
        <v>0</v>
      </c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</row>
    <row r="74" spans="1:56" x14ac:dyDescent="0.25">
      <c r="A74" s="75">
        <v>3</v>
      </c>
      <c r="B74" s="76"/>
      <c r="C74" s="77"/>
      <c r="D74" s="68" t="s">
        <v>52</v>
      </c>
      <c r="E74" s="6">
        <f>E75</f>
        <v>1261.19</v>
      </c>
      <c r="F74" s="6">
        <f t="shared" ref="F74:I75" si="55">F75</f>
        <v>1061.7824673170085</v>
      </c>
      <c r="G74" s="6">
        <f t="shared" si="55"/>
        <v>4000</v>
      </c>
      <c r="H74" s="6">
        <f t="shared" si="48"/>
        <v>-4000</v>
      </c>
      <c r="I74" s="6">
        <f t="shared" si="55"/>
        <v>0</v>
      </c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</row>
    <row r="75" spans="1:56" s="100" customFormat="1" x14ac:dyDescent="0.25">
      <c r="A75" s="280">
        <v>32</v>
      </c>
      <c r="B75" s="281"/>
      <c r="C75" s="282"/>
      <c r="D75" s="279" t="s">
        <v>62</v>
      </c>
      <c r="E75" s="229">
        <f>E76</f>
        <v>1261.19</v>
      </c>
      <c r="F75" s="229">
        <f t="shared" si="55"/>
        <v>1061.7824673170085</v>
      </c>
      <c r="G75" s="229">
        <f t="shared" si="55"/>
        <v>4000</v>
      </c>
      <c r="H75" s="229">
        <f t="shared" si="48"/>
        <v>-4000</v>
      </c>
      <c r="I75" s="229">
        <f t="shared" si="55"/>
        <v>0</v>
      </c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</row>
    <row r="76" spans="1:56" ht="26.25" hidden="1" x14ac:dyDescent="0.25">
      <c r="A76" s="35">
        <v>329</v>
      </c>
      <c r="B76" s="78"/>
      <c r="C76" s="79"/>
      <c r="D76" s="27" t="s">
        <v>85</v>
      </c>
      <c r="E76" s="10">
        <f>SUM(E77:E78)</f>
        <v>1261.19</v>
      </c>
      <c r="F76" s="10">
        <f t="shared" ref="F76:G76" si="56">SUM(F77:F78)</f>
        <v>1061.7824673170085</v>
      </c>
      <c r="G76" s="10">
        <f t="shared" si="56"/>
        <v>4000</v>
      </c>
      <c r="H76" s="10">
        <f t="shared" si="48"/>
        <v>-4000</v>
      </c>
      <c r="I76" s="10">
        <f t="shared" ref="I76" si="57">SUM(I77:I78)</f>
        <v>0</v>
      </c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</row>
    <row r="77" spans="1:56" ht="26.25" hidden="1" x14ac:dyDescent="0.25">
      <c r="A77" s="80">
        <v>3291</v>
      </c>
      <c r="B77" s="81"/>
      <c r="C77" s="82"/>
      <c r="D77" s="28" t="s">
        <v>86</v>
      </c>
      <c r="E77" s="12">
        <v>323.89</v>
      </c>
      <c r="F77" s="12">
        <v>265.44561682925212</v>
      </c>
      <c r="G77" s="12">
        <v>1000</v>
      </c>
      <c r="H77" s="12">
        <f t="shared" si="48"/>
        <v>-1000</v>
      </c>
      <c r="I77" s="12">
        <v>0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</row>
    <row r="78" spans="1:56" ht="26.25" hidden="1" x14ac:dyDescent="0.25">
      <c r="A78" s="80">
        <v>3299</v>
      </c>
      <c r="B78" s="81"/>
      <c r="C78" s="82"/>
      <c r="D78" s="28" t="s">
        <v>85</v>
      </c>
      <c r="E78" s="12">
        <v>937.3</v>
      </c>
      <c r="F78" s="12">
        <v>796.33685048775624</v>
      </c>
      <c r="G78" s="12">
        <v>3000</v>
      </c>
      <c r="H78" s="12">
        <f t="shared" si="48"/>
        <v>-3000</v>
      </c>
      <c r="I78" s="12">
        <v>0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</row>
    <row r="79" spans="1:56" x14ac:dyDescent="0.25">
      <c r="A79" s="327" t="s">
        <v>294</v>
      </c>
      <c r="B79" s="327"/>
      <c r="C79" s="327"/>
      <c r="D79" s="222" t="s">
        <v>295</v>
      </c>
      <c r="E79" s="74">
        <f>E81</f>
        <v>937.3</v>
      </c>
      <c r="F79" s="74">
        <f t="shared" ref="F79:G79" si="58">F81</f>
        <v>796.33685048775624</v>
      </c>
      <c r="G79" s="74">
        <f t="shared" si="58"/>
        <v>0</v>
      </c>
      <c r="H79" s="74">
        <f t="shared" ref="H79:H84" si="59">I79-G79</f>
        <v>1700</v>
      </c>
      <c r="I79" s="74">
        <f t="shared" ref="I79" si="60">I81</f>
        <v>1700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</row>
    <row r="80" spans="1:56" ht="15" customHeight="1" x14ac:dyDescent="0.25">
      <c r="A80" s="328" t="s">
        <v>147</v>
      </c>
      <c r="B80" s="328"/>
      <c r="C80" s="328"/>
      <c r="D80" s="221" t="s">
        <v>47</v>
      </c>
      <c r="E80" s="14">
        <f>E79</f>
        <v>937.3</v>
      </c>
      <c r="F80" s="14">
        <f t="shared" ref="F80:G80" si="61">F79</f>
        <v>796.33685048775624</v>
      </c>
      <c r="G80" s="14">
        <f t="shared" si="61"/>
        <v>0</v>
      </c>
      <c r="H80" s="14">
        <f t="shared" si="59"/>
        <v>1700</v>
      </c>
      <c r="I80" s="14">
        <f t="shared" ref="I80" si="62">I79</f>
        <v>1700</v>
      </c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</row>
    <row r="81" spans="1:56" x14ac:dyDescent="0.25">
      <c r="A81" s="75">
        <v>3</v>
      </c>
      <c r="B81" s="76"/>
      <c r="C81" s="77"/>
      <c r="D81" s="68" t="s">
        <v>52</v>
      </c>
      <c r="E81" s="6">
        <f>E82</f>
        <v>937.3</v>
      </c>
      <c r="F81" s="6">
        <f t="shared" ref="F81:I82" si="63">F82</f>
        <v>796.33685048775624</v>
      </c>
      <c r="G81" s="6">
        <f t="shared" si="63"/>
        <v>0</v>
      </c>
      <c r="H81" s="6">
        <f t="shared" si="59"/>
        <v>1700</v>
      </c>
      <c r="I81" s="6">
        <f t="shared" si="63"/>
        <v>1700</v>
      </c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</row>
    <row r="82" spans="1:56" s="100" customFormat="1" x14ac:dyDescent="0.25">
      <c r="A82" s="280">
        <v>32</v>
      </c>
      <c r="B82" s="281"/>
      <c r="C82" s="282"/>
      <c r="D82" s="279" t="s">
        <v>62</v>
      </c>
      <c r="E82" s="229">
        <f>E83</f>
        <v>937.3</v>
      </c>
      <c r="F82" s="229">
        <f t="shared" si="63"/>
        <v>796.33685048775624</v>
      </c>
      <c r="G82" s="229">
        <f t="shared" si="63"/>
        <v>0</v>
      </c>
      <c r="H82" s="229">
        <f t="shared" si="59"/>
        <v>1700</v>
      </c>
      <c r="I82" s="229">
        <f t="shared" si="63"/>
        <v>1700</v>
      </c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</row>
    <row r="83" spans="1:56" ht="26.25" hidden="1" x14ac:dyDescent="0.25">
      <c r="A83" s="35">
        <v>329</v>
      </c>
      <c r="B83" s="78"/>
      <c r="C83" s="79"/>
      <c r="D83" s="27" t="s">
        <v>85</v>
      </c>
      <c r="E83" s="10">
        <f>SUM(E84:E84)</f>
        <v>937.3</v>
      </c>
      <c r="F83" s="10">
        <f>SUM(F84:F84)</f>
        <v>796.33685048775624</v>
      </c>
      <c r="G83" s="10">
        <f>SUM(G84:G84)</f>
        <v>0</v>
      </c>
      <c r="H83" s="10">
        <f t="shared" si="59"/>
        <v>1700</v>
      </c>
      <c r="I83" s="10">
        <f>SUM(I84:I84)</f>
        <v>1700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</row>
    <row r="84" spans="1:56" ht="26.25" hidden="1" x14ac:dyDescent="0.25">
      <c r="A84" s="80">
        <v>3299</v>
      </c>
      <c r="B84" s="81"/>
      <c r="C84" s="82"/>
      <c r="D84" s="28" t="s">
        <v>85</v>
      </c>
      <c r="E84" s="12">
        <v>937.3</v>
      </c>
      <c r="F84" s="12">
        <v>796.33685048775624</v>
      </c>
      <c r="G84" s="12">
        <v>0</v>
      </c>
      <c r="H84" s="12">
        <f t="shared" si="59"/>
        <v>1700</v>
      </c>
      <c r="I84" s="12">
        <v>1700</v>
      </c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</row>
    <row r="85" spans="1:56" x14ac:dyDescent="0.25">
      <c r="A85" s="327" t="s">
        <v>155</v>
      </c>
      <c r="B85" s="327"/>
      <c r="C85" s="327"/>
      <c r="D85" s="73" t="s">
        <v>156</v>
      </c>
      <c r="E85" s="74">
        <f>E87</f>
        <v>0</v>
      </c>
      <c r="F85" s="74">
        <f t="shared" ref="F85:G85" si="64">F87</f>
        <v>663.61404207313024</v>
      </c>
      <c r="G85" s="74">
        <f t="shared" si="64"/>
        <v>0</v>
      </c>
      <c r="H85" s="74">
        <f t="shared" si="48"/>
        <v>0</v>
      </c>
      <c r="I85" s="74">
        <f t="shared" ref="I85" si="65">I87</f>
        <v>0</v>
      </c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</row>
    <row r="86" spans="1:56" ht="15" customHeight="1" x14ac:dyDescent="0.25">
      <c r="A86" s="328" t="s">
        <v>147</v>
      </c>
      <c r="B86" s="328"/>
      <c r="C86" s="328"/>
      <c r="D86" s="57" t="s">
        <v>47</v>
      </c>
      <c r="E86" s="14">
        <f>E85</f>
        <v>0</v>
      </c>
      <c r="F86" s="14">
        <f t="shared" ref="F86:G86" si="66">F85</f>
        <v>663.61404207313024</v>
      </c>
      <c r="G86" s="14">
        <f t="shared" si="66"/>
        <v>0</v>
      </c>
      <c r="H86" s="14">
        <f t="shared" si="48"/>
        <v>0</v>
      </c>
      <c r="I86" s="14">
        <f t="shared" ref="I86" si="67">I85</f>
        <v>0</v>
      </c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</row>
    <row r="87" spans="1:56" x14ac:dyDescent="0.25">
      <c r="A87" s="75" t="s">
        <v>157</v>
      </c>
      <c r="B87" s="76"/>
      <c r="C87" s="77"/>
      <c r="D87" s="83" t="s">
        <v>52</v>
      </c>
      <c r="E87" s="6">
        <f>E88</f>
        <v>0</v>
      </c>
      <c r="F87" s="6">
        <f t="shared" ref="F87:I89" si="68">F88</f>
        <v>663.61404207313024</v>
      </c>
      <c r="G87" s="6">
        <f t="shared" si="68"/>
        <v>0</v>
      </c>
      <c r="H87" s="6">
        <f t="shared" si="48"/>
        <v>0</v>
      </c>
      <c r="I87" s="6">
        <f t="shared" si="68"/>
        <v>0</v>
      </c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</row>
    <row r="88" spans="1:56" s="100" customFormat="1" x14ac:dyDescent="0.25">
      <c r="A88" s="280" t="s">
        <v>158</v>
      </c>
      <c r="B88" s="281"/>
      <c r="C88" s="282"/>
      <c r="D88" s="283" t="s">
        <v>62</v>
      </c>
      <c r="E88" s="229">
        <f>E89</f>
        <v>0</v>
      </c>
      <c r="F88" s="229">
        <f t="shared" si="68"/>
        <v>663.61404207313024</v>
      </c>
      <c r="G88" s="229">
        <f t="shared" si="68"/>
        <v>0</v>
      </c>
      <c r="H88" s="229">
        <f t="shared" si="48"/>
        <v>0</v>
      </c>
      <c r="I88" s="229">
        <f t="shared" si="68"/>
        <v>0</v>
      </c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</row>
    <row r="89" spans="1:56" ht="24" hidden="1" x14ac:dyDescent="0.25">
      <c r="A89" s="35" t="s">
        <v>159</v>
      </c>
      <c r="B89" s="78"/>
      <c r="C89" s="79"/>
      <c r="D89" s="30" t="s">
        <v>85</v>
      </c>
      <c r="E89" s="10">
        <f>E90</f>
        <v>0</v>
      </c>
      <c r="F89" s="10">
        <f t="shared" si="68"/>
        <v>663.61404207313024</v>
      </c>
      <c r="G89" s="10">
        <f t="shared" si="68"/>
        <v>0</v>
      </c>
      <c r="H89" s="10">
        <f t="shared" si="48"/>
        <v>0</v>
      </c>
      <c r="I89" s="10">
        <f t="shared" si="68"/>
        <v>0</v>
      </c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</row>
    <row r="90" spans="1:56" ht="24" hidden="1" x14ac:dyDescent="0.25">
      <c r="A90" s="80" t="s">
        <v>160</v>
      </c>
      <c r="B90" s="81"/>
      <c r="C90" s="82"/>
      <c r="D90" s="31" t="s">
        <v>85</v>
      </c>
      <c r="E90" s="12">
        <v>0</v>
      </c>
      <c r="F90" s="12">
        <v>663.61404207313024</v>
      </c>
      <c r="G90" s="12">
        <v>0</v>
      </c>
      <c r="H90" s="12">
        <f t="shared" si="48"/>
        <v>0</v>
      </c>
      <c r="I90" s="12">
        <v>0</v>
      </c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</row>
    <row r="91" spans="1:56" ht="25.5" x14ac:dyDescent="0.25">
      <c r="A91" s="327" t="s">
        <v>304</v>
      </c>
      <c r="B91" s="327"/>
      <c r="C91" s="327"/>
      <c r="D91" s="226" t="s">
        <v>305</v>
      </c>
      <c r="E91" s="74"/>
      <c r="F91" s="74"/>
      <c r="G91" s="74">
        <f>G92</f>
        <v>0</v>
      </c>
      <c r="H91" s="74">
        <f t="shared" si="48"/>
        <v>2200</v>
      </c>
      <c r="I91" s="74">
        <f>I92</f>
        <v>2200</v>
      </c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</row>
    <row r="92" spans="1:56" ht="15" customHeight="1" x14ac:dyDescent="0.25">
      <c r="A92" s="328" t="s">
        <v>147</v>
      </c>
      <c r="B92" s="328"/>
      <c r="C92" s="328"/>
      <c r="D92" s="225" t="s">
        <v>47</v>
      </c>
      <c r="E92" s="14">
        <f>E91</f>
        <v>0</v>
      </c>
      <c r="F92" s="14">
        <f t="shared" ref="F92" si="69">F91</f>
        <v>0</v>
      </c>
      <c r="G92" s="14">
        <f>G93</f>
        <v>0</v>
      </c>
      <c r="H92" s="14">
        <f t="shared" si="48"/>
        <v>2200</v>
      </c>
      <c r="I92" s="14">
        <f>I93</f>
        <v>2200</v>
      </c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</row>
    <row r="93" spans="1:56" x14ac:dyDescent="0.25">
      <c r="A93" s="75" t="s">
        <v>157</v>
      </c>
      <c r="B93" s="76"/>
      <c r="C93" s="77"/>
      <c r="D93" s="83" t="s">
        <v>52</v>
      </c>
      <c r="E93" s="6">
        <f>E94</f>
        <v>0</v>
      </c>
      <c r="F93" s="6">
        <f t="shared" ref="F93:I95" si="70">F94</f>
        <v>663.61404207313024</v>
      </c>
      <c r="G93" s="6">
        <f t="shared" si="70"/>
        <v>0</v>
      </c>
      <c r="H93" s="6">
        <f t="shared" ref="H93:H96" si="71">I93-G93</f>
        <v>2200</v>
      </c>
      <c r="I93" s="6">
        <f t="shared" si="70"/>
        <v>2200</v>
      </c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</row>
    <row r="94" spans="1:56" s="100" customFormat="1" x14ac:dyDescent="0.25">
      <c r="A94" s="280" t="s">
        <v>158</v>
      </c>
      <c r="B94" s="281"/>
      <c r="C94" s="282"/>
      <c r="D94" s="283" t="s">
        <v>62</v>
      </c>
      <c r="E94" s="229">
        <f>E95</f>
        <v>0</v>
      </c>
      <c r="F94" s="229">
        <f t="shared" si="70"/>
        <v>663.61404207313024</v>
      </c>
      <c r="G94" s="229">
        <f t="shared" si="70"/>
        <v>0</v>
      </c>
      <c r="H94" s="229">
        <f t="shared" si="71"/>
        <v>2200</v>
      </c>
      <c r="I94" s="229">
        <f t="shared" si="70"/>
        <v>2200</v>
      </c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</row>
    <row r="95" spans="1:56" ht="24" hidden="1" x14ac:dyDescent="0.25">
      <c r="A95" s="35" t="s">
        <v>159</v>
      </c>
      <c r="B95" s="78"/>
      <c r="C95" s="79"/>
      <c r="D95" s="30" t="s">
        <v>85</v>
      </c>
      <c r="E95" s="10">
        <f>E96</f>
        <v>0</v>
      </c>
      <c r="F95" s="10">
        <f t="shared" si="70"/>
        <v>663.61404207313024</v>
      </c>
      <c r="G95" s="10">
        <f t="shared" si="70"/>
        <v>0</v>
      </c>
      <c r="H95" s="10">
        <f t="shared" si="71"/>
        <v>2200</v>
      </c>
      <c r="I95" s="10">
        <f t="shared" si="70"/>
        <v>2200</v>
      </c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</row>
    <row r="96" spans="1:56" ht="24" hidden="1" x14ac:dyDescent="0.25">
      <c r="A96" s="80" t="s">
        <v>160</v>
      </c>
      <c r="B96" s="81"/>
      <c r="C96" s="82"/>
      <c r="D96" s="31" t="s">
        <v>85</v>
      </c>
      <c r="E96" s="12">
        <v>0</v>
      </c>
      <c r="F96" s="12">
        <v>663.61404207313024</v>
      </c>
      <c r="G96" s="12">
        <v>0</v>
      </c>
      <c r="H96" s="12">
        <f t="shared" si="71"/>
        <v>2200</v>
      </c>
      <c r="I96" s="12">
        <v>2200</v>
      </c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</row>
    <row r="97" spans="1:56" x14ac:dyDescent="0.25">
      <c r="A97" s="327" t="s">
        <v>162</v>
      </c>
      <c r="B97" s="327"/>
      <c r="C97" s="327"/>
      <c r="D97" s="84" t="s">
        <v>163</v>
      </c>
      <c r="E97" s="74">
        <f>E99</f>
        <v>530.89</v>
      </c>
      <c r="F97" s="74">
        <f t="shared" ref="F97:G97" si="72">F99</f>
        <v>519.34434932643171</v>
      </c>
      <c r="G97" s="74">
        <f t="shared" si="72"/>
        <v>531</v>
      </c>
      <c r="H97" s="74">
        <f t="shared" si="48"/>
        <v>0</v>
      </c>
      <c r="I97" s="74">
        <f t="shared" ref="I97" si="73">I99</f>
        <v>531</v>
      </c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</row>
    <row r="98" spans="1:56" ht="15" customHeight="1" x14ac:dyDescent="0.25">
      <c r="A98" s="328" t="s">
        <v>147</v>
      </c>
      <c r="B98" s="328"/>
      <c r="C98" s="328"/>
      <c r="D98" s="57" t="s">
        <v>47</v>
      </c>
      <c r="E98" s="14">
        <f>E97</f>
        <v>530.89</v>
      </c>
      <c r="F98" s="14">
        <f t="shared" ref="F98:G98" si="74">F97</f>
        <v>519.34434932643171</v>
      </c>
      <c r="G98" s="14">
        <f t="shared" si="74"/>
        <v>531</v>
      </c>
      <c r="H98" s="14">
        <f t="shared" si="48"/>
        <v>0</v>
      </c>
      <c r="I98" s="14">
        <f t="shared" ref="I98" si="75">I97</f>
        <v>531</v>
      </c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</row>
    <row r="99" spans="1:56" x14ac:dyDescent="0.25">
      <c r="A99" s="75">
        <v>3</v>
      </c>
      <c r="B99" s="76"/>
      <c r="C99" s="77"/>
      <c r="D99" s="68" t="s">
        <v>52</v>
      </c>
      <c r="E99" s="6">
        <f>E100</f>
        <v>530.89</v>
      </c>
      <c r="F99" s="6">
        <f t="shared" ref="F99:I101" si="76">F100</f>
        <v>519.34434932643171</v>
      </c>
      <c r="G99" s="6">
        <f t="shared" si="76"/>
        <v>531</v>
      </c>
      <c r="H99" s="6">
        <f t="shared" si="48"/>
        <v>0</v>
      </c>
      <c r="I99" s="6">
        <f t="shared" si="76"/>
        <v>531</v>
      </c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</row>
    <row r="100" spans="1:56" s="100" customFormat="1" x14ac:dyDescent="0.25">
      <c r="A100" s="280">
        <v>32</v>
      </c>
      <c r="B100" s="281"/>
      <c r="C100" s="282"/>
      <c r="D100" s="279" t="s">
        <v>62</v>
      </c>
      <c r="E100" s="229">
        <f>E101</f>
        <v>530.89</v>
      </c>
      <c r="F100" s="229">
        <f t="shared" si="76"/>
        <v>519.34434932643171</v>
      </c>
      <c r="G100" s="229">
        <f t="shared" si="76"/>
        <v>531</v>
      </c>
      <c r="H100" s="229">
        <f t="shared" si="48"/>
        <v>0</v>
      </c>
      <c r="I100" s="229">
        <f t="shared" si="76"/>
        <v>531</v>
      </c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</row>
    <row r="101" spans="1:56" hidden="1" x14ac:dyDescent="0.25">
      <c r="A101" s="35">
        <v>323</v>
      </c>
      <c r="B101" s="78"/>
      <c r="C101" s="79"/>
      <c r="D101" s="27" t="s">
        <v>75</v>
      </c>
      <c r="E101" s="10">
        <f>E102</f>
        <v>530.89</v>
      </c>
      <c r="F101" s="10">
        <f t="shared" si="76"/>
        <v>519.34434932643171</v>
      </c>
      <c r="G101" s="10">
        <f t="shared" si="76"/>
        <v>531</v>
      </c>
      <c r="H101" s="10">
        <f t="shared" si="48"/>
        <v>0</v>
      </c>
      <c r="I101" s="10">
        <f t="shared" si="76"/>
        <v>531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</row>
    <row r="102" spans="1:56" hidden="1" x14ac:dyDescent="0.25">
      <c r="A102" s="80">
        <v>3237</v>
      </c>
      <c r="B102" s="81"/>
      <c r="C102" s="82"/>
      <c r="D102" s="28" t="s">
        <v>82</v>
      </c>
      <c r="E102" s="12">
        <v>530.89</v>
      </c>
      <c r="F102" s="12">
        <v>519.34434932643171</v>
      </c>
      <c r="G102" s="12">
        <v>531</v>
      </c>
      <c r="H102" s="12">
        <f t="shared" si="48"/>
        <v>0</v>
      </c>
      <c r="I102" s="12">
        <v>531</v>
      </c>
      <c r="J102" s="107">
        <f>I97+I145+I174+I79+I409+I552+I565+I325</f>
        <v>183439.28</v>
      </c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</row>
    <row r="103" spans="1:56" ht="15" customHeight="1" x14ac:dyDescent="0.25">
      <c r="A103" s="327" t="s">
        <v>164</v>
      </c>
      <c r="B103" s="327"/>
      <c r="C103" s="327"/>
      <c r="D103" s="84" t="s">
        <v>165</v>
      </c>
      <c r="E103" s="74">
        <f>E105</f>
        <v>22662.620000000003</v>
      </c>
      <c r="F103" s="74">
        <f t="shared" ref="F103:G103" si="77">F105</f>
        <v>0</v>
      </c>
      <c r="G103" s="74">
        <f t="shared" si="77"/>
        <v>0</v>
      </c>
      <c r="H103" s="74">
        <f t="shared" si="48"/>
        <v>0</v>
      </c>
      <c r="I103" s="74">
        <f t="shared" ref="I103" si="78">I105</f>
        <v>0</v>
      </c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</row>
    <row r="104" spans="1:56" x14ac:dyDescent="0.25">
      <c r="A104" s="328" t="s">
        <v>147</v>
      </c>
      <c r="B104" s="328"/>
      <c r="C104" s="328"/>
      <c r="D104" s="57" t="s">
        <v>47</v>
      </c>
      <c r="E104" s="14">
        <f>E103</f>
        <v>22662.620000000003</v>
      </c>
      <c r="F104" s="14">
        <f t="shared" ref="F104:G104" si="79">F103</f>
        <v>0</v>
      </c>
      <c r="G104" s="14">
        <f t="shared" si="79"/>
        <v>0</v>
      </c>
      <c r="H104" s="14">
        <f t="shared" si="48"/>
        <v>0</v>
      </c>
      <c r="I104" s="14">
        <f t="shared" ref="I104" si="80">I103</f>
        <v>0</v>
      </c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</row>
    <row r="105" spans="1:56" x14ac:dyDescent="0.25">
      <c r="A105" s="75">
        <v>3</v>
      </c>
      <c r="B105" s="76"/>
      <c r="C105" s="77"/>
      <c r="D105" s="68" t="s">
        <v>52</v>
      </c>
      <c r="E105" s="6">
        <f>E106+E113</f>
        <v>22662.620000000003</v>
      </c>
      <c r="F105" s="6">
        <f t="shared" ref="F105:G105" si="81">F106+F113</f>
        <v>0</v>
      </c>
      <c r="G105" s="6">
        <f t="shared" si="81"/>
        <v>0</v>
      </c>
      <c r="H105" s="6">
        <f t="shared" si="48"/>
        <v>0</v>
      </c>
      <c r="I105" s="6">
        <f t="shared" ref="I105" si="82">I106+I113</f>
        <v>0</v>
      </c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</row>
    <row r="106" spans="1:56" s="100" customFormat="1" x14ac:dyDescent="0.25">
      <c r="A106" s="280">
        <v>31</v>
      </c>
      <c r="B106" s="281"/>
      <c r="C106" s="282"/>
      <c r="D106" s="279" t="s">
        <v>53</v>
      </c>
      <c r="E106" s="229">
        <f>E107+E109+E111</f>
        <v>21185.81</v>
      </c>
      <c r="F106" s="229">
        <f t="shared" ref="F106:G106" si="83">F107+F109+F111</f>
        <v>0</v>
      </c>
      <c r="G106" s="229">
        <f t="shared" si="83"/>
        <v>0</v>
      </c>
      <c r="H106" s="229">
        <f t="shared" si="48"/>
        <v>0</v>
      </c>
      <c r="I106" s="229">
        <f t="shared" ref="I106" si="84">I107+I109+I111</f>
        <v>0</v>
      </c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</row>
    <row r="107" spans="1:56" s="100" customFormat="1" hidden="1" x14ac:dyDescent="0.25">
      <c r="A107" s="284">
        <v>311</v>
      </c>
      <c r="B107" s="285"/>
      <c r="C107" s="286"/>
      <c r="D107" s="241" t="s">
        <v>54</v>
      </c>
      <c r="E107" s="231">
        <f>E108</f>
        <v>17800.740000000002</v>
      </c>
      <c r="F107" s="231">
        <f t="shared" ref="F107:I107" si="85">F108</f>
        <v>0</v>
      </c>
      <c r="G107" s="231">
        <f t="shared" si="85"/>
        <v>0</v>
      </c>
      <c r="H107" s="231">
        <f t="shared" si="48"/>
        <v>0</v>
      </c>
      <c r="I107" s="231">
        <f t="shared" si="85"/>
        <v>0</v>
      </c>
      <c r="J107" s="110">
        <f>I107+I149+I216+I344+I364+I135</f>
        <v>2816645.94</v>
      </c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</row>
    <row r="108" spans="1:56" s="100" customFormat="1" hidden="1" x14ac:dyDescent="0.25">
      <c r="A108" s="287">
        <v>3111</v>
      </c>
      <c r="B108" s="288"/>
      <c r="C108" s="289"/>
      <c r="D108" s="242" t="s">
        <v>55</v>
      </c>
      <c r="E108" s="234">
        <v>17800.740000000002</v>
      </c>
      <c r="F108" s="234">
        <v>0</v>
      </c>
      <c r="G108" s="234">
        <v>0</v>
      </c>
      <c r="H108" s="234">
        <f t="shared" si="48"/>
        <v>0</v>
      </c>
      <c r="I108" s="234">
        <v>0</v>
      </c>
    </row>
    <row r="109" spans="1:56" s="100" customFormat="1" hidden="1" x14ac:dyDescent="0.25">
      <c r="A109" s="284">
        <v>312</v>
      </c>
      <c r="B109" s="285"/>
      <c r="C109" s="286"/>
      <c r="D109" s="241" t="s">
        <v>56</v>
      </c>
      <c r="E109" s="231">
        <f>E110</f>
        <v>447.94</v>
      </c>
      <c r="F109" s="231">
        <f t="shared" ref="F109" si="86">F110</f>
        <v>0</v>
      </c>
      <c r="G109" s="231">
        <f>G110</f>
        <v>0</v>
      </c>
      <c r="H109" s="231">
        <f t="shared" si="48"/>
        <v>0</v>
      </c>
      <c r="I109" s="231">
        <f>I110</f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</row>
    <row r="110" spans="1:56" s="100" customFormat="1" hidden="1" x14ac:dyDescent="0.25">
      <c r="A110" s="287">
        <v>3121</v>
      </c>
      <c r="B110" s="288"/>
      <c r="C110" s="289"/>
      <c r="D110" s="242" t="s">
        <v>56</v>
      </c>
      <c r="E110" s="234">
        <v>447.94</v>
      </c>
      <c r="F110" s="234">
        <v>0</v>
      </c>
      <c r="G110" s="234">
        <v>0</v>
      </c>
      <c r="H110" s="234">
        <f t="shared" si="48"/>
        <v>0</v>
      </c>
      <c r="I110" s="234">
        <v>0</v>
      </c>
    </row>
    <row r="111" spans="1:56" s="100" customFormat="1" hidden="1" x14ac:dyDescent="0.25">
      <c r="A111" s="284">
        <v>313</v>
      </c>
      <c r="B111" s="285"/>
      <c r="C111" s="286"/>
      <c r="D111" s="241" t="s">
        <v>57</v>
      </c>
      <c r="E111" s="231">
        <f>E112</f>
        <v>2937.13</v>
      </c>
      <c r="F111" s="231">
        <f t="shared" ref="F111:I111" si="87">F112</f>
        <v>0</v>
      </c>
      <c r="G111" s="231">
        <f t="shared" si="87"/>
        <v>0</v>
      </c>
      <c r="H111" s="231">
        <f t="shared" si="48"/>
        <v>0</v>
      </c>
      <c r="I111" s="231">
        <f t="shared" si="87"/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</row>
    <row r="112" spans="1:56" s="100" customFormat="1" ht="26.25" hidden="1" x14ac:dyDescent="0.25">
      <c r="A112" s="287">
        <v>3132</v>
      </c>
      <c r="B112" s="288"/>
      <c r="C112" s="289"/>
      <c r="D112" s="242" t="s">
        <v>58</v>
      </c>
      <c r="E112" s="234">
        <v>2937.13</v>
      </c>
      <c r="F112" s="234">
        <v>0</v>
      </c>
      <c r="G112" s="234">
        <v>0</v>
      </c>
      <c r="H112" s="234">
        <f t="shared" si="48"/>
        <v>0</v>
      </c>
      <c r="I112" s="234">
        <v>0</v>
      </c>
    </row>
    <row r="113" spans="1:56" s="100" customFormat="1" x14ac:dyDescent="0.25">
      <c r="A113" s="280">
        <v>32</v>
      </c>
      <c r="B113" s="281"/>
      <c r="C113" s="282"/>
      <c r="D113" s="279" t="s">
        <v>62</v>
      </c>
      <c r="E113" s="229">
        <f>E114</f>
        <v>1476.81</v>
      </c>
      <c r="F113" s="229">
        <f t="shared" ref="F113:I113" si="88">F114</f>
        <v>0</v>
      </c>
      <c r="G113" s="229">
        <f t="shared" si="88"/>
        <v>0</v>
      </c>
      <c r="H113" s="229">
        <f t="shared" si="48"/>
        <v>0</v>
      </c>
      <c r="I113" s="229">
        <f t="shared" si="88"/>
        <v>0</v>
      </c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</row>
    <row r="114" spans="1:56" hidden="1" x14ac:dyDescent="0.25">
      <c r="A114" s="35">
        <v>321</v>
      </c>
      <c r="B114" s="78"/>
      <c r="C114" s="79"/>
      <c r="D114" s="27" t="s">
        <v>63</v>
      </c>
      <c r="E114" s="10">
        <f>SUM(E115:E116)</f>
        <v>1476.81</v>
      </c>
      <c r="F114" s="10">
        <f t="shared" ref="F114:G114" si="89">SUM(F115:F116)</f>
        <v>0</v>
      </c>
      <c r="G114" s="10">
        <f t="shared" si="89"/>
        <v>0</v>
      </c>
      <c r="H114" s="10">
        <f t="shared" si="48"/>
        <v>0</v>
      </c>
      <c r="I114" s="10">
        <f t="shared" ref="I114" si="90">SUM(I115:I116)</f>
        <v>0</v>
      </c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</row>
    <row r="115" spans="1:56" hidden="1" x14ac:dyDescent="0.25">
      <c r="A115" s="80">
        <v>3211</v>
      </c>
      <c r="B115" s="81"/>
      <c r="C115" s="82"/>
      <c r="D115" s="28" t="s">
        <v>64</v>
      </c>
      <c r="E115" s="12">
        <v>53.09</v>
      </c>
      <c r="F115" s="12">
        <v>0</v>
      </c>
      <c r="G115" s="12">
        <v>0</v>
      </c>
      <c r="H115" s="12">
        <f t="shared" si="48"/>
        <v>0</v>
      </c>
      <c r="I115" s="12">
        <v>0</v>
      </c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</row>
    <row r="116" spans="1:56" ht="26.25" hidden="1" x14ac:dyDescent="0.25">
      <c r="A116" s="80">
        <v>3212</v>
      </c>
      <c r="B116" s="81"/>
      <c r="C116" s="82"/>
      <c r="D116" s="28" t="s">
        <v>161</v>
      </c>
      <c r="E116" s="12">
        <v>1423.72</v>
      </c>
      <c r="F116" s="12">
        <v>0</v>
      </c>
      <c r="G116" s="12">
        <v>0</v>
      </c>
      <c r="H116" s="12">
        <f t="shared" si="48"/>
        <v>0</v>
      </c>
      <c r="I116" s="12">
        <v>0</v>
      </c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</row>
    <row r="117" spans="1:56" ht="15" customHeight="1" x14ac:dyDescent="0.25">
      <c r="A117" s="327" t="s">
        <v>166</v>
      </c>
      <c r="B117" s="327"/>
      <c r="C117" s="327"/>
      <c r="D117" s="84" t="s">
        <v>167</v>
      </c>
      <c r="E117" s="74">
        <f>E119</f>
        <v>8993.2999999999993</v>
      </c>
      <c r="F117" s="74">
        <f t="shared" ref="F117:G117" si="91">F119</f>
        <v>13620.241555511313</v>
      </c>
      <c r="G117" s="74">
        <f t="shared" si="91"/>
        <v>0</v>
      </c>
      <c r="H117" s="74">
        <f t="shared" si="48"/>
        <v>0</v>
      </c>
      <c r="I117" s="74">
        <f t="shared" ref="I117" si="92">I119</f>
        <v>0</v>
      </c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</row>
    <row r="118" spans="1:56" ht="15" customHeight="1" x14ac:dyDescent="0.25">
      <c r="A118" s="328" t="s">
        <v>147</v>
      </c>
      <c r="B118" s="328"/>
      <c r="C118" s="328"/>
      <c r="D118" s="57" t="s">
        <v>47</v>
      </c>
      <c r="E118" s="14">
        <f>E117</f>
        <v>8993.2999999999993</v>
      </c>
      <c r="F118" s="14">
        <f t="shared" ref="F118:G118" si="93">F117</f>
        <v>13620.241555511313</v>
      </c>
      <c r="G118" s="14">
        <f t="shared" si="93"/>
        <v>0</v>
      </c>
      <c r="H118" s="14">
        <f t="shared" si="48"/>
        <v>0</v>
      </c>
      <c r="I118" s="14">
        <f t="shared" ref="I118" si="94">I117</f>
        <v>0</v>
      </c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</row>
    <row r="119" spans="1:56" x14ac:dyDescent="0.25">
      <c r="A119" s="75">
        <v>3</v>
      </c>
      <c r="B119" s="76"/>
      <c r="C119" s="77"/>
      <c r="D119" s="68" t="s">
        <v>52</v>
      </c>
      <c r="E119" s="6">
        <f>E120+E127</f>
        <v>8993.2999999999993</v>
      </c>
      <c r="F119" s="6">
        <f t="shared" ref="F119:G119" si="95">F120+F127</f>
        <v>13620.241555511313</v>
      </c>
      <c r="G119" s="6">
        <f t="shared" si="95"/>
        <v>0</v>
      </c>
      <c r="H119" s="6">
        <f t="shared" si="48"/>
        <v>0</v>
      </c>
      <c r="I119" s="6">
        <f t="shared" ref="I119" si="96">I120+I127</f>
        <v>0</v>
      </c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</row>
    <row r="120" spans="1:56" s="100" customFormat="1" x14ac:dyDescent="0.25">
      <c r="A120" s="280">
        <v>31</v>
      </c>
      <c r="B120" s="281"/>
      <c r="C120" s="282"/>
      <c r="D120" s="279" t="s">
        <v>53</v>
      </c>
      <c r="E120" s="229">
        <f>E121+E123+E125</f>
        <v>8430.75</v>
      </c>
      <c r="F120" s="229">
        <f t="shared" ref="F120:G120" si="97">F121+F123+F125</f>
        <v>12412.463998938216</v>
      </c>
      <c r="G120" s="229">
        <f t="shared" si="97"/>
        <v>0</v>
      </c>
      <c r="H120" s="229">
        <f t="shared" si="48"/>
        <v>0</v>
      </c>
      <c r="I120" s="229">
        <f t="shared" ref="I120" si="98">I121+I123+I125</f>
        <v>0</v>
      </c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</row>
    <row r="121" spans="1:56" s="100" customFormat="1" hidden="1" x14ac:dyDescent="0.25">
      <c r="A121" s="284">
        <v>311</v>
      </c>
      <c r="B121" s="285"/>
      <c r="C121" s="286"/>
      <c r="D121" s="241" t="s">
        <v>54</v>
      </c>
      <c r="E121" s="231">
        <f>E122</f>
        <v>6439.22</v>
      </c>
      <c r="F121" s="231">
        <f t="shared" ref="F121:I121" si="99">F122</f>
        <v>10654.476076713781</v>
      </c>
      <c r="G121" s="231">
        <f t="shared" si="99"/>
        <v>0</v>
      </c>
      <c r="H121" s="231">
        <f t="shared" si="48"/>
        <v>0</v>
      </c>
      <c r="I121" s="231">
        <f t="shared" si="99"/>
        <v>0</v>
      </c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</row>
    <row r="122" spans="1:56" s="100" customFormat="1" hidden="1" x14ac:dyDescent="0.25">
      <c r="A122" s="287">
        <v>3111</v>
      </c>
      <c r="B122" s="288"/>
      <c r="C122" s="289"/>
      <c r="D122" s="242" t="s">
        <v>55</v>
      </c>
      <c r="E122" s="234">
        <v>6439.22</v>
      </c>
      <c r="F122" s="234">
        <v>10654.476076713781</v>
      </c>
      <c r="G122" s="234">
        <v>0</v>
      </c>
      <c r="H122" s="234">
        <f t="shared" si="48"/>
        <v>0</v>
      </c>
      <c r="I122" s="234">
        <v>0</v>
      </c>
    </row>
    <row r="123" spans="1:56" s="100" customFormat="1" hidden="1" x14ac:dyDescent="0.25">
      <c r="A123" s="284">
        <v>312</v>
      </c>
      <c r="B123" s="285"/>
      <c r="C123" s="286"/>
      <c r="D123" s="241" t="s">
        <v>56</v>
      </c>
      <c r="E123" s="231">
        <f>E124</f>
        <v>929.06</v>
      </c>
      <c r="F123" s="231">
        <f t="shared" ref="F123:I123" si="100">F124</f>
        <v>0</v>
      </c>
      <c r="G123" s="231">
        <f t="shared" si="100"/>
        <v>0</v>
      </c>
      <c r="H123" s="231">
        <f t="shared" si="48"/>
        <v>0</v>
      </c>
      <c r="I123" s="231">
        <f t="shared" si="100"/>
        <v>0</v>
      </c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</row>
    <row r="124" spans="1:56" s="100" customFormat="1" hidden="1" x14ac:dyDescent="0.25">
      <c r="A124" s="287">
        <v>3121</v>
      </c>
      <c r="B124" s="288"/>
      <c r="C124" s="289"/>
      <c r="D124" s="242" t="s">
        <v>56</v>
      </c>
      <c r="E124" s="234">
        <v>929.06</v>
      </c>
      <c r="F124" s="234">
        <v>0</v>
      </c>
      <c r="G124" s="234">
        <v>0</v>
      </c>
      <c r="H124" s="234">
        <f t="shared" si="48"/>
        <v>0</v>
      </c>
      <c r="I124" s="234">
        <v>0</v>
      </c>
      <c r="J124" s="107"/>
    </row>
    <row r="125" spans="1:56" s="100" customFormat="1" hidden="1" x14ac:dyDescent="0.25">
      <c r="A125" s="284">
        <v>313</v>
      </c>
      <c r="B125" s="285"/>
      <c r="C125" s="286"/>
      <c r="D125" s="241" t="s">
        <v>57</v>
      </c>
      <c r="E125" s="231">
        <f>E126</f>
        <v>1062.47</v>
      </c>
      <c r="F125" s="231">
        <f t="shared" ref="F125:I125" si="101">F126</f>
        <v>1757.9879222244342</v>
      </c>
      <c r="G125" s="231">
        <f t="shared" si="101"/>
        <v>0</v>
      </c>
      <c r="H125" s="231">
        <f t="shared" si="48"/>
        <v>0</v>
      </c>
      <c r="I125" s="231">
        <f t="shared" si="101"/>
        <v>0</v>
      </c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</row>
    <row r="126" spans="1:56" s="100" customFormat="1" ht="26.25" hidden="1" x14ac:dyDescent="0.25">
      <c r="A126" s="287">
        <v>3132</v>
      </c>
      <c r="B126" s="288"/>
      <c r="C126" s="289"/>
      <c r="D126" s="242" t="s">
        <v>58</v>
      </c>
      <c r="E126" s="234">
        <v>1062.47</v>
      </c>
      <c r="F126" s="234">
        <v>1757.9879222244342</v>
      </c>
      <c r="G126" s="234">
        <v>0</v>
      </c>
      <c r="H126" s="234">
        <f t="shared" si="48"/>
        <v>0</v>
      </c>
      <c r="I126" s="234">
        <v>0</v>
      </c>
    </row>
    <row r="127" spans="1:56" s="100" customFormat="1" x14ac:dyDescent="0.25">
      <c r="A127" s="280">
        <v>32</v>
      </c>
      <c r="B127" s="281"/>
      <c r="C127" s="282"/>
      <c r="D127" s="279" t="s">
        <v>62</v>
      </c>
      <c r="E127" s="229">
        <f>E128</f>
        <v>562.55000000000007</v>
      </c>
      <c r="F127" s="229">
        <f t="shared" ref="F127:I127" si="102">F128</f>
        <v>1207.7775565730969</v>
      </c>
      <c r="G127" s="229">
        <f t="shared" si="102"/>
        <v>0</v>
      </c>
      <c r="H127" s="229">
        <f t="shared" si="48"/>
        <v>0</v>
      </c>
      <c r="I127" s="229">
        <f t="shared" si="102"/>
        <v>0</v>
      </c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</row>
    <row r="128" spans="1:56" hidden="1" x14ac:dyDescent="0.25">
      <c r="A128" s="35">
        <v>321</v>
      </c>
      <c r="B128" s="78"/>
      <c r="C128" s="79"/>
      <c r="D128" s="27" t="s">
        <v>63</v>
      </c>
      <c r="E128" s="10">
        <f>SUM(E129:E130)</f>
        <v>562.55000000000007</v>
      </c>
      <c r="F128" s="10">
        <f t="shared" ref="F128:G128" si="103">SUM(F129:F130)</f>
        <v>1207.7775565730969</v>
      </c>
      <c r="G128" s="10">
        <f t="shared" si="103"/>
        <v>0</v>
      </c>
      <c r="H128" s="10">
        <f t="shared" si="48"/>
        <v>0</v>
      </c>
      <c r="I128" s="10">
        <f t="shared" ref="I128" si="104">SUM(I129:I130)</f>
        <v>0</v>
      </c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</row>
    <row r="129" spans="1:56" hidden="1" x14ac:dyDescent="0.25">
      <c r="A129" s="80">
        <v>3211</v>
      </c>
      <c r="B129" s="81"/>
      <c r="C129" s="82"/>
      <c r="D129" s="28" t="s">
        <v>64</v>
      </c>
      <c r="E129" s="12">
        <v>40.61</v>
      </c>
      <c r="F129" s="12">
        <v>0</v>
      </c>
      <c r="G129" s="12">
        <v>0</v>
      </c>
      <c r="H129" s="12">
        <f t="shared" si="48"/>
        <v>0</v>
      </c>
      <c r="I129" s="12">
        <v>0</v>
      </c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</row>
    <row r="130" spans="1:56" ht="26.25" hidden="1" x14ac:dyDescent="0.25">
      <c r="A130" s="80">
        <v>3212</v>
      </c>
      <c r="B130" s="81"/>
      <c r="C130" s="82"/>
      <c r="D130" s="28" t="s">
        <v>161</v>
      </c>
      <c r="E130" s="12">
        <v>521.94000000000005</v>
      </c>
      <c r="F130" s="12">
        <v>1207.7775565730969</v>
      </c>
      <c r="G130" s="12">
        <v>0</v>
      </c>
      <c r="H130" s="12">
        <f t="shared" si="48"/>
        <v>0</v>
      </c>
      <c r="I130" s="12">
        <v>0</v>
      </c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</row>
    <row r="131" spans="1:56" ht="24" x14ac:dyDescent="0.25">
      <c r="A131" s="327" t="s">
        <v>306</v>
      </c>
      <c r="B131" s="327"/>
      <c r="C131" s="327"/>
      <c r="D131" s="84" t="s">
        <v>307</v>
      </c>
      <c r="E131" s="74">
        <f>E133</f>
        <v>0</v>
      </c>
      <c r="F131" s="74">
        <f t="shared" ref="F131:G131" si="105">F133</f>
        <v>5837.2460017253961</v>
      </c>
      <c r="G131" s="74">
        <f t="shared" si="105"/>
        <v>0</v>
      </c>
      <c r="H131" s="74">
        <f t="shared" si="48"/>
        <v>56400</v>
      </c>
      <c r="I131" s="74">
        <f t="shared" ref="I131" si="106">I133</f>
        <v>56400</v>
      </c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108"/>
    </row>
    <row r="132" spans="1:56" ht="15" customHeight="1" x14ac:dyDescent="0.25">
      <c r="A132" s="328" t="s">
        <v>147</v>
      </c>
      <c r="B132" s="328"/>
      <c r="C132" s="328"/>
      <c r="D132" s="57" t="s">
        <v>47</v>
      </c>
      <c r="E132" s="14">
        <f>E131</f>
        <v>0</v>
      </c>
      <c r="F132" s="14">
        <f t="shared" ref="F132:G132" si="107">F131</f>
        <v>5837.2460017253961</v>
      </c>
      <c r="G132" s="14">
        <f t="shared" si="107"/>
        <v>0</v>
      </c>
      <c r="H132" s="14">
        <f t="shared" si="48"/>
        <v>56400</v>
      </c>
      <c r="I132" s="14">
        <f t="shared" ref="I132" si="108">I131</f>
        <v>56400</v>
      </c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</row>
    <row r="133" spans="1:56" x14ac:dyDescent="0.25">
      <c r="A133" s="75">
        <v>3</v>
      </c>
      <c r="B133" s="76"/>
      <c r="C133" s="77"/>
      <c r="D133" s="68" t="s">
        <v>52</v>
      </c>
      <c r="E133" s="6">
        <f>E134+E141</f>
        <v>0</v>
      </c>
      <c r="F133" s="6">
        <f t="shared" ref="F133:G133" si="109">F134+F141</f>
        <v>5837.2460017253961</v>
      </c>
      <c r="G133" s="6">
        <f t="shared" si="109"/>
        <v>0</v>
      </c>
      <c r="H133" s="6">
        <f t="shared" si="48"/>
        <v>56400</v>
      </c>
      <c r="I133" s="6">
        <f t="shared" ref="I133" si="110">I134+I141</f>
        <v>56400</v>
      </c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</row>
    <row r="134" spans="1:56" s="100" customFormat="1" x14ac:dyDescent="0.25">
      <c r="A134" s="280">
        <v>31</v>
      </c>
      <c r="B134" s="281"/>
      <c r="C134" s="282"/>
      <c r="D134" s="279" t="s">
        <v>53</v>
      </c>
      <c r="E134" s="229">
        <f>E135+E137+E139</f>
        <v>0</v>
      </c>
      <c r="F134" s="229">
        <f t="shared" ref="F134:G134" si="111">F135+F137+F139</f>
        <v>5319.6270489083545</v>
      </c>
      <c r="G134" s="229">
        <f t="shared" si="111"/>
        <v>0</v>
      </c>
      <c r="H134" s="229">
        <f t="shared" si="48"/>
        <v>54240</v>
      </c>
      <c r="I134" s="229">
        <f t="shared" ref="I134" si="112">I135+I137+I139</f>
        <v>54240</v>
      </c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</row>
    <row r="135" spans="1:56" s="100" customFormat="1" hidden="1" x14ac:dyDescent="0.25">
      <c r="A135" s="284">
        <v>311</v>
      </c>
      <c r="B135" s="285"/>
      <c r="C135" s="286"/>
      <c r="D135" s="241" t="s">
        <v>54</v>
      </c>
      <c r="E135" s="231">
        <f>E136</f>
        <v>0</v>
      </c>
      <c r="F135" s="231">
        <f t="shared" ref="F135:I135" si="113">F136</f>
        <v>4566.2034640652992</v>
      </c>
      <c r="G135" s="231">
        <f t="shared" si="113"/>
        <v>0</v>
      </c>
      <c r="H135" s="231">
        <f t="shared" si="48"/>
        <v>41400</v>
      </c>
      <c r="I135" s="231">
        <f t="shared" si="113"/>
        <v>41400</v>
      </c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</row>
    <row r="136" spans="1:56" s="100" customFormat="1" hidden="1" x14ac:dyDescent="0.25">
      <c r="A136" s="287">
        <v>3111</v>
      </c>
      <c r="B136" s="288"/>
      <c r="C136" s="289"/>
      <c r="D136" s="242" t="s">
        <v>55</v>
      </c>
      <c r="E136" s="234">
        <v>0</v>
      </c>
      <c r="F136" s="234">
        <v>4566.2034640652992</v>
      </c>
      <c r="G136" s="234">
        <v>0</v>
      </c>
      <c r="H136" s="234">
        <f t="shared" si="48"/>
        <v>41400</v>
      </c>
      <c r="I136" s="234">
        <v>41400</v>
      </c>
    </row>
    <row r="137" spans="1:56" s="100" customFormat="1" hidden="1" x14ac:dyDescent="0.25">
      <c r="A137" s="284">
        <v>312</v>
      </c>
      <c r="B137" s="285"/>
      <c r="C137" s="286"/>
      <c r="D137" s="241" t="s">
        <v>56</v>
      </c>
      <c r="E137" s="231">
        <f>E138</f>
        <v>0</v>
      </c>
      <c r="F137" s="231">
        <f t="shared" ref="F137:I137" si="114">F138</f>
        <v>0</v>
      </c>
      <c r="G137" s="231">
        <f t="shared" si="114"/>
        <v>0</v>
      </c>
      <c r="H137" s="231">
        <f t="shared" si="48"/>
        <v>6000</v>
      </c>
      <c r="I137" s="231">
        <f t="shared" si="114"/>
        <v>6000</v>
      </c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</row>
    <row r="138" spans="1:56" s="100" customFormat="1" hidden="1" x14ac:dyDescent="0.25">
      <c r="A138" s="287">
        <v>3121</v>
      </c>
      <c r="B138" s="288"/>
      <c r="C138" s="289"/>
      <c r="D138" s="242" t="s">
        <v>56</v>
      </c>
      <c r="E138" s="234">
        <v>0</v>
      </c>
      <c r="F138" s="234">
        <v>0</v>
      </c>
      <c r="G138" s="234">
        <v>0</v>
      </c>
      <c r="H138" s="234">
        <f t="shared" si="48"/>
        <v>6000</v>
      </c>
      <c r="I138" s="234">
        <v>6000</v>
      </c>
    </row>
    <row r="139" spans="1:56" s="100" customFormat="1" hidden="1" x14ac:dyDescent="0.25">
      <c r="A139" s="284">
        <v>313</v>
      </c>
      <c r="B139" s="285"/>
      <c r="C139" s="286"/>
      <c r="D139" s="241" t="s">
        <v>57</v>
      </c>
      <c r="E139" s="231">
        <f>E140</f>
        <v>0</v>
      </c>
      <c r="F139" s="231">
        <f t="shared" ref="F139:I139" si="115">F140</f>
        <v>753.42358484305521</v>
      </c>
      <c r="G139" s="231">
        <f t="shared" si="115"/>
        <v>0</v>
      </c>
      <c r="H139" s="231">
        <f t="shared" si="48"/>
        <v>6840</v>
      </c>
      <c r="I139" s="231">
        <f t="shared" si="115"/>
        <v>6840</v>
      </c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</row>
    <row r="140" spans="1:56" s="100" customFormat="1" ht="26.25" hidden="1" x14ac:dyDescent="0.25">
      <c r="A140" s="287">
        <v>3132</v>
      </c>
      <c r="B140" s="288"/>
      <c r="C140" s="289"/>
      <c r="D140" s="242" t="s">
        <v>58</v>
      </c>
      <c r="E140" s="234">
        <v>0</v>
      </c>
      <c r="F140" s="234">
        <v>753.42358484305521</v>
      </c>
      <c r="G140" s="234">
        <v>0</v>
      </c>
      <c r="H140" s="234">
        <f t="shared" si="48"/>
        <v>6840</v>
      </c>
      <c r="I140" s="234">
        <v>6840</v>
      </c>
    </row>
    <row r="141" spans="1:56" s="100" customFormat="1" x14ac:dyDescent="0.25">
      <c r="A141" s="280">
        <v>32</v>
      </c>
      <c r="B141" s="281"/>
      <c r="C141" s="282"/>
      <c r="D141" s="279" t="s">
        <v>62</v>
      </c>
      <c r="E141" s="229">
        <f>E142</f>
        <v>0</v>
      </c>
      <c r="F141" s="229">
        <f t="shared" ref="F141:I141" si="116">F142</f>
        <v>517.61895281704153</v>
      </c>
      <c r="G141" s="229">
        <f t="shared" si="116"/>
        <v>0</v>
      </c>
      <c r="H141" s="229">
        <f t="shared" ref="H141:H223" si="117">I141-G141</f>
        <v>2160</v>
      </c>
      <c r="I141" s="229">
        <f t="shared" si="116"/>
        <v>2160</v>
      </c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</row>
    <row r="142" spans="1:56" hidden="1" x14ac:dyDescent="0.25">
      <c r="A142" s="35">
        <v>321</v>
      </c>
      <c r="B142" s="78"/>
      <c r="C142" s="79"/>
      <c r="D142" s="27" t="s">
        <v>63</v>
      </c>
      <c r="E142" s="10">
        <f>SUM(E143:E144)</f>
        <v>0</v>
      </c>
      <c r="F142" s="10">
        <f t="shared" ref="F142:G142" si="118">SUM(F143:F144)</f>
        <v>517.61895281704153</v>
      </c>
      <c r="G142" s="10">
        <f t="shared" si="118"/>
        <v>0</v>
      </c>
      <c r="H142" s="10">
        <f t="shared" si="117"/>
        <v>2160</v>
      </c>
      <c r="I142" s="10">
        <f t="shared" ref="I142" si="119">SUM(I143:I144)</f>
        <v>2160</v>
      </c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</row>
    <row r="143" spans="1:56" hidden="1" x14ac:dyDescent="0.25">
      <c r="A143" s="80">
        <v>3211</v>
      </c>
      <c r="B143" s="81"/>
      <c r="C143" s="82"/>
      <c r="D143" s="28" t="s">
        <v>64</v>
      </c>
      <c r="E143" s="12">
        <v>0</v>
      </c>
      <c r="F143" s="12">
        <v>0</v>
      </c>
      <c r="G143" s="12">
        <v>0</v>
      </c>
      <c r="H143" s="12">
        <f t="shared" si="117"/>
        <v>360</v>
      </c>
      <c r="I143" s="12">
        <v>360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</row>
    <row r="144" spans="1:56" ht="26.25" hidden="1" x14ac:dyDescent="0.25">
      <c r="A144" s="80">
        <v>3212</v>
      </c>
      <c r="B144" s="81"/>
      <c r="C144" s="82"/>
      <c r="D144" s="28" t="s">
        <v>161</v>
      </c>
      <c r="E144" s="12">
        <v>0</v>
      </c>
      <c r="F144" s="12">
        <v>517.61895281704153</v>
      </c>
      <c r="G144" s="12">
        <v>0</v>
      </c>
      <c r="H144" s="12">
        <f t="shared" si="117"/>
        <v>1800</v>
      </c>
      <c r="I144" s="12">
        <v>1800</v>
      </c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</row>
    <row r="145" spans="1:56" ht="15" customHeight="1" x14ac:dyDescent="0.25">
      <c r="A145" s="327" t="s">
        <v>275</v>
      </c>
      <c r="B145" s="327"/>
      <c r="C145" s="327"/>
      <c r="D145" s="84" t="s">
        <v>276</v>
      </c>
      <c r="E145" s="74">
        <f>E147</f>
        <v>0</v>
      </c>
      <c r="F145" s="74">
        <f t="shared" ref="F145:G145" si="120">F147</f>
        <v>0</v>
      </c>
      <c r="G145" s="74">
        <f t="shared" si="120"/>
        <v>121381</v>
      </c>
      <c r="H145" s="74">
        <f t="shared" si="117"/>
        <v>-15290.220000000001</v>
      </c>
      <c r="I145" s="74">
        <f t="shared" ref="I145" si="121">I147</f>
        <v>106090.78</v>
      </c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</row>
    <row r="146" spans="1:56" ht="15" customHeight="1" x14ac:dyDescent="0.25">
      <c r="A146" s="328" t="s">
        <v>147</v>
      </c>
      <c r="B146" s="328"/>
      <c r="C146" s="328"/>
      <c r="D146" s="57" t="s">
        <v>47</v>
      </c>
      <c r="E146" s="14">
        <f>E145</f>
        <v>0</v>
      </c>
      <c r="F146" s="14">
        <f t="shared" ref="F146:G146" si="122">F145</f>
        <v>0</v>
      </c>
      <c r="G146" s="14">
        <f t="shared" si="122"/>
        <v>121381</v>
      </c>
      <c r="H146" s="14">
        <f t="shared" si="117"/>
        <v>-15290.220000000001</v>
      </c>
      <c r="I146" s="14">
        <f t="shared" ref="I146" si="123">I145</f>
        <v>106090.78</v>
      </c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</row>
    <row r="147" spans="1:56" x14ac:dyDescent="0.25">
      <c r="A147" s="75">
        <v>3</v>
      </c>
      <c r="B147" s="76"/>
      <c r="C147" s="77"/>
      <c r="D147" s="68" t="s">
        <v>52</v>
      </c>
      <c r="E147" s="6">
        <f>E148+E155</f>
        <v>0</v>
      </c>
      <c r="F147" s="6">
        <f t="shared" ref="F147" si="124">F148+F155</f>
        <v>0</v>
      </c>
      <c r="G147" s="6">
        <f>G148+G155</f>
        <v>121381</v>
      </c>
      <c r="H147" s="6">
        <f t="shared" si="117"/>
        <v>-15290.220000000001</v>
      </c>
      <c r="I147" s="6">
        <f t="shared" ref="I147" si="125">I148+I155</f>
        <v>106090.78</v>
      </c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</row>
    <row r="148" spans="1:56" s="100" customFormat="1" x14ac:dyDescent="0.25">
      <c r="A148" s="280">
        <v>31</v>
      </c>
      <c r="B148" s="281"/>
      <c r="C148" s="282"/>
      <c r="D148" s="279" t="s">
        <v>53</v>
      </c>
      <c r="E148" s="229">
        <f>E149+E151+E153</f>
        <v>0</v>
      </c>
      <c r="F148" s="229">
        <f t="shared" ref="F148:G148" si="126">F149+F151+F153</f>
        <v>0</v>
      </c>
      <c r="G148" s="229">
        <f t="shared" si="126"/>
        <v>116599.28</v>
      </c>
      <c r="H148" s="229">
        <f t="shared" si="117"/>
        <v>-13687.729999999996</v>
      </c>
      <c r="I148" s="229">
        <f t="shared" ref="I148" si="127">I149+I151+I153</f>
        <v>102911.55</v>
      </c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</row>
    <row r="149" spans="1:56" s="100" customFormat="1" hidden="1" x14ac:dyDescent="0.25">
      <c r="A149" s="284">
        <v>311</v>
      </c>
      <c r="B149" s="285"/>
      <c r="C149" s="286"/>
      <c r="D149" s="241" t="s">
        <v>54</v>
      </c>
      <c r="E149" s="231">
        <f>E150</f>
        <v>0</v>
      </c>
      <c r="F149" s="231">
        <f t="shared" ref="F149:I149" si="128">F150</f>
        <v>0</v>
      </c>
      <c r="G149" s="231">
        <f t="shared" si="128"/>
        <v>94935</v>
      </c>
      <c r="H149" s="231">
        <f t="shared" si="117"/>
        <v>-9689.0599999999977</v>
      </c>
      <c r="I149" s="231">
        <f t="shared" si="128"/>
        <v>85245.94</v>
      </c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</row>
    <row r="150" spans="1:56" s="100" customFormat="1" hidden="1" x14ac:dyDescent="0.25">
      <c r="A150" s="287">
        <v>3111</v>
      </c>
      <c r="B150" s="288"/>
      <c r="C150" s="289"/>
      <c r="D150" s="242" t="s">
        <v>55</v>
      </c>
      <c r="E150" s="234">
        <v>0</v>
      </c>
      <c r="F150" s="234">
        <v>0</v>
      </c>
      <c r="G150" s="234">
        <v>94935</v>
      </c>
      <c r="H150" s="234">
        <f t="shared" si="117"/>
        <v>-9689.0599999999977</v>
      </c>
      <c r="I150" s="234">
        <v>85245.94</v>
      </c>
      <c r="J150" s="107">
        <f>I150+I217+I345+I365+I136</f>
        <v>2666645.94</v>
      </c>
    </row>
    <row r="151" spans="1:56" s="100" customFormat="1" hidden="1" x14ac:dyDescent="0.25">
      <c r="A151" s="284">
        <v>312</v>
      </c>
      <c r="B151" s="285"/>
      <c r="C151" s="286"/>
      <c r="D151" s="241" t="s">
        <v>56</v>
      </c>
      <c r="E151" s="231">
        <f>E152</f>
        <v>0</v>
      </c>
      <c r="F151" s="231">
        <f t="shared" ref="F151:I151" si="129">F152</f>
        <v>0</v>
      </c>
      <c r="G151" s="231">
        <f t="shared" si="129"/>
        <v>6000</v>
      </c>
      <c r="H151" s="231">
        <f t="shared" si="117"/>
        <v>-2400</v>
      </c>
      <c r="I151" s="231">
        <f t="shared" si="129"/>
        <v>3600</v>
      </c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</row>
    <row r="152" spans="1:56" s="100" customFormat="1" hidden="1" x14ac:dyDescent="0.25">
      <c r="A152" s="287">
        <v>3121</v>
      </c>
      <c r="B152" s="288"/>
      <c r="C152" s="289"/>
      <c r="D152" s="242" t="s">
        <v>56</v>
      </c>
      <c r="E152" s="234">
        <v>0</v>
      </c>
      <c r="F152" s="234">
        <v>0</v>
      </c>
      <c r="G152" s="234">
        <v>6000</v>
      </c>
      <c r="H152" s="234">
        <f t="shared" si="117"/>
        <v>-2400</v>
      </c>
      <c r="I152" s="234">
        <v>3600</v>
      </c>
      <c r="J152" s="107">
        <f>I152+I219+I348+I138</f>
        <v>93600</v>
      </c>
    </row>
    <row r="153" spans="1:56" s="100" customFormat="1" hidden="1" x14ac:dyDescent="0.25">
      <c r="A153" s="284">
        <v>313</v>
      </c>
      <c r="B153" s="285"/>
      <c r="C153" s="286"/>
      <c r="D153" s="241" t="s">
        <v>57</v>
      </c>
      <c r="E153" s="231">
        <f>E154</f>
        <v>0</v>
      </c>
      <c r="F153" s="231">
        <f t="shared" ref="F153:I153" si="130">F154</f>
        <v>0</v>
      </c>
      <c r="G153" s="231">
        <f t="shared" si="130"/>
        <v>15664.28</v>
      </c>
      <c r="H153" s="231">
        <f t="shared" si="117"/>
        <v>-1598.67</v>
      </c>
      <c r="I153" s="231">
        <f t="shared" si="130"/>
        <v>14065.61</v>
      </c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</row>
    <row r="154" spans="1:56" s="100" customFormat="1" ht="26.25" hidden="1" x14ac:dyDescent="0.25">
      <c r="A154" s="287">
        <v>3132</v>
      </c>
      <c r="B154" s="288"/>
      <c r="C154" s="289"/>
      <c r="D154" s="242" t="s">
        <v>58</v>
      </c>
      <c r="E154" s="234">
        <v>0</v>
      </c>
      <c r="F154" s="234">
        <v>0</v>
      </c>
      <c r="G154" s="234">
        <v>15664.28</v>
      </c>
      <c r="H154" s="234">
        <f t="shared" si="117"/>
        <v>-1598.67</v>
      </c>
      <c r="I154" s="234">
        <v>14065.61</v>
      </c>
      <c r="J154" s="107">
        <f>I154+I221+I350+I367+I140</f>
        <v>452025.61</v>
      </c>
    </row>
    <row r="155" spans="1:56" s="100" customFormat="1" x14ac:dyDescent="0.25">
      <c r="A155" s="280">
        <v>32</v>
      </c>
      <c r="B155" s="281"/>
      <c r="C155" s="282"/>
      <c r="D155" s="279" t="s">
        <v>62</v>
      </c>
      <c r="E155" s="229">
        <f>E156</f>
        <v>0</v>
      </c>
      <c r="F155" s="229">
        <f t="shared" ref="F155" si="131">F156</f>
        <v>0</v>
      </c>
      <c r="G155" s="229">
        <f>G156+G159</f>
        <v>4781.7199999999993</v>
      </c>
      <c r="H155" s="229">
        <f t="shared" ref="H155:I155" si="132">H156+H159</f>
        <v>-1602.4899999999996</v>
      </c>
      <c r="I155" s="229">
        <f t="shared" si="132"/>
        <v>3179.23</v>
      </c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</row>
    <row r="156" spans="1:56" hidden="1" x14ac:dyDescent="0.25">
      <c r="A156" s="35">
        <v>321</v>
      </c>
      <c r="B156" s="78"/>
      <c r="C156" s="79"/>
      <c r="D156" s="27" t="s">
        <v>63</v>
      </c>
      <c r="E156" s="10">
        <f>SUM(E157:E158)</f>
        <v>0</v>
      </c>
      <c r="F156" s="10">
        <f t="shared" ref="F156:G156" si="133">SUM(F157:F158)</f>
        <v>0</v>
      </c>
      <c r="G156" s="10">
        <f t="shared" si="133"/>
        <v>4301.7199999999993</v>
      </c>
      <c r="H156" s="10">
        <f t="shared" si="117"/>
        <v>-1435.0399999999995</v>
      </c>
      <c r="I156" s="10">
        <f t="shared" ref="I156" si="134">SUM(I157:I158)</f>
        <v>2866.68</v>
      </c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</row>
    <row r="157" spans="1:56" hidden="1" x14ac:dyDescent="0.25">
      <c r="A157" s="80">
        <v>3211</v>
      </c>
      <c r="B157" s="81"/>
      <c r="C157" s="82"/>
      <c r="D157" s="28" t="s">
        <v>64</v>
      </c>
      <c r="E157" s="12">
        <v>0</v>
      </c>
      <c r="F157" s="12">
        <v>0</v>
      </c>
      <c r="G157" s="12">
        <v>1000</v>
      </c>
      <c r="H157" s="12">
        <f t="shared" si="117"/>
        <v>-750</v>
      </c>
      <c r="I157" s="12">
        <v>250</v>
      </c>
      <c r="J157" s="107">
        <f>I157+I12+I224+I294+I330+I373+I485+I557+I143</f>
        <v>25210</v>
      </c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</row>
    <row r="158" spans="1:56" ht="26.25" hidden="1" x14ac:dyDescent="0.25">
      <c r="A158" s="80">
        <v>3212</v>
      </c>
      <c r="B158" s="81"/>
      <c r="C158" s="82"/>
      <c r="D158" s="28" t="s">
        <v>161</v>
      </c>
      <c r="E158" s="12">
        <v>0</v>
      </c>
      <c r="F158" s="12">
        <v>0</v>
      </c>
      <c r="G158" s="12">
        <v>3301.72</v>
      </c>
      <c r="H158" s="12">
        <f t="shared" si="117"/>
        <v>-685.04</v>
      </c>
      <c r="I158" s="12">
        <v>2616.6799999999998</v>
      </c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</row>
    <row r="159" spans="1:56" hidden="1" x14ac:dyDescent="0.25">
      <c r="A159" s="59">
        <v>323</v>
      </c>
      <c r="B159" s="60"/>
      <c r="C159" s="61"/>
      <c r="D159" s="32" t="s">
        <v>75</v>
      </c>
      <c r="E159" s="10">
        <f>SUM(E160:E167)</f>
        <v>24044.01</v>
      </c>
      <c r="F159" s="10">
        <f t="shared" ref="F159:G159" si="135">SUM(F160:F167)</f>
        <v>25429.690092242352</v>
      </c>
      <c r="G159" s="10">
        <f t="shared" si="135"/>
        <v>480</v>
      </c>
      <c r="H159" s="10">
        <f t="shared" ref="H159:H167" si="136">I159-G159</f>
        <v>-167.45</v>
      </c>
      <c r="I159" s="10">
        <f t="shared" ref="I159" si="137">SUM(I160:I167)</f>
        <v>312.55</v>
      </c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</row>
    <row r="160" spans="1:56" hidden="1" x14ac:dyDescent="0.25">
      <c r="A160" s="62">
        <v>3231</v>
      </c>
      <c r="B160" s="63"/>
      <c r="C160" s="64"/>
      <c r="D160" s="33" t="s">
        <v>76</v>
      </c>
      <c r="E160" s="12">
        <v>3970.79</v>
      </c>
      <c r="F160" s="12">
        <v>3981.6842524387812</v>
      </c>
      <c r="G160" s="12">
        <v>0</v>
      </c>
      <c r="H160" s="12">
        <f t="shared" si="136"/>
        <v>0</v>
      </c>
      <c r="I160" s="12">
        <v>0</v>
      </c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</row>
    <row r="161" spans="1:56" hidden="1" x14ac:dyDescent="0.25">
      <c r="A161" s="62">
        <v>3233</v>
      </c>
      <c r="B161" s="63"/>
      <c r="C161" s="64"/>
      <c r="D161" s="33" t="s">
        <v>78</v>
      </c>
      <c r="E161" s="12">
        <v>238.9</v>
      </c>
      <c r="F161" s="12">
        <v>132.72280841462606</v>
      </c>
      <c r="G161" s="12">
        <v>0</v>
      </c>
      <c r="H161" s="12">
        <f t="shared" si="136"/>
        <v>0</v>
      </c>
      <c r="I161" s="12">
        <v>0</v>
      </c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</row>
    <row r="162" spans="1:56" hidden="1" x14ac:dyDescent="0.25">
      <c r="A162" s="62">
        <v>3234</v>
      </c>
      <c r="B162" s="63"/>
      <c r="C162" s="64"/>
      <c r="D162" s="33" t="s">
        <v>79</v>
      </c>
      <c r="E162" s="12">
        <v>10894.17</v>
      </c>
      <c r="F162" s="12">
        <v>9290.596589023824</v>
      </c>
      <c r="G162" s="12">
        <v>0</v>
      </c>
      <c r="H162" s="12">
        <f t="shared" si="136"/>
        <v>0</v>
      </c>
      <c r="I162" s="12">
        <v>0</v>
      </c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</row>
    <row r="163" spans="1:56" hidden="1" x14ac:dyDescent="0.25">
      <c r="A163" s="62">
        <v>3235</v>
      </c>
      <c r="B163" s="63"/>
      <c r="C163" s="64"/>
      <c r="D163" s="33" t="s">
        <v>80</v>
      </c>
      <c r="E163" s="12">
        <v>0</v>
      </c>
      <c r="F163" s="12">
        <v>0</v>
      </c>
      <c r="G163" s="12">
        <v>0</v>
      </c>
      <c r="H163" s="12">
        <f t="shared" si="136"/>
        <v>0</v>
      </c>
      <c r="I163" s="12">
        <v>0</v>
      </c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</row>
    <row r="164" spans="1:56" hidden="1" x14ac:dyDescent="0.25">
      <c r="A164" s="62">
        <v>3236</v>
      </c>
      <c r="B164" s="63"/>
      <c r="C164" s="64"/>
      <c r="D164" s="33" t="s">
        <v>81</v>
      </c>
      <c r="E164" s="12">
        <v>1901.92</v>
      </c>
      <c r="F164" s="12">
        <v>3663.1495122436791</v>
      </c>
      <c r="G164" s="12">
        <v>480</v>
      </c>
      <c r="H164" s="12">
        <f t="shared" si="136"/>
        <v>-167.45</v>
      </c>
      <c r="I164" s="12">
        <v>312.55</v>
      </c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100"/>
      <c r="BD164" s="100"/>
    </row>
    <row r="165" spans="1:56" hidden="1" x14ac:dyDescent="0.25">
      <c r="A165" s="62">
        <v>3237</v>
      </c>
      <c r="B165" s="63"/>
      <c r="C165" s="64"/>
      <c r="D165" s="33" t="s">
        <v>82</v>
      </c>
      <c r="E165" s="12">
        <v>124.43</v>
      </c>
      <c r="F165" s="12">
        <v>663.61404207313024</v>
      </c>
      <c r="G165" s="12">
        <v>0</v>
      </c>
      <c r="H165" s="12">
        <f t="shared" si="136"/>
        <v>0</v>
      </c>
      <c r="I165" s="12">
        <v>0</v>
      </c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100"/>
      <c r="BD165" s="100"/>
    </row>
    <row r="166" spans="1:56" hidden="1" x14ac:dyDescent="0.25">
      <c r="A166" s="62">
        <v>3238</v>
      </c>
      <c r="B166" s="63"/>
      <c r="C166" s="64"/>
      <c r="D166" s="33" t="s">
        <v>83</v>
      </c>
      <c r="E166" s="12">
        <v>4107.7700000000004</v>
      </c>
      <c r="F166" s="12">
        <v>3716.2386356095294</v>
      </c>
      <c r="G166" s="12">
        <v>0</v>
      </c>
      <c r="H166" s="12">
        <f t="shared" si="136"/>
        <v>0</v>
      </c>
      <c r="I166" s="12">
        <v>0</v>
      </c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100"/>
      <c r="BD166" s="100"/>
    </row>
    <row r="167" spans="1:56" hidden="1" x14ac:dyDescent="0.25">
      <c r="A167" s="62">
        <v>3239</v>
      </c>
      <c r="B167" s="63"/>
      <c r="C167" s="64"/>
      <c r="D167" s="33" t="s">
        <v>84</v>
      </c>
      <c r="E167" s="12">
        <v>2806.03</v>
      </c>
      <c r="F167" s="12">
        <v>3981.6842524387812</v>
      </c>
      <c r="G167" s="12">
        <v>0</v>
      </c>
      <c r="H167" s="12">
        <f t="shared" si="136"/>
        <v>0</v>
      </c>
      <c r="I167" s="12">
        <v>0</v>
      </c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100"/>
      <c r="AY167" s="100"/>
      <c r="AZ167" s="100"/>
      <c r="BA167" s="100"/>
      <c r="BB167" s="100"/>
      <c r="BC167" s="100"/>
      <c r="BD167" s="100"/>
    </row>
    <row r="168" spans="1:56" ht="26.25" customHeight="1" x14ac:dyDescent="0.25">
      <c r="A168" s="340" t="s">
        <v>168</v>
      </c>
      <c r="B168" s="341"/>
      <c r="C168" s="342"/>
      <c r="D168" s="85" t="s">
        <v>169</v>
      </c>
      <c r="E168" s="74">
        <f>E170</f>
        <v>0</v>
      </c>
      <c r="F168" s="74">
        <f t="shared" ref="F168:G168" si="138">F170</f>
        <v>0</v>
      </c>
      <c r="G168" s="74">
        <f t="shared" si="138"/>
        <v>0</v>
      </c>
      <c r="H168" s="74">
        <f t="shared" si="117"/>
        <v>0</v>
      </c>
      <c r="I168" s="74">
        <f t="shared" ref="I168" si="139">I170</f>
        <v>0</v>
      </c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8"/>
      <c r="BB168" s="108"/>
      <c r="BC168" s="108"/>
      <c r="BD168" s="108"/>
    </row>
    <row r="169" spans="1:56" x14ac:dyDescent="0.25">
      <c r="A169" s="328" t="s">
        <v>147</v>
      </c>
      <c r="B169" s="328"/>
      <c r="C169" s="328"/>
      <c r="D169" s="86" t="s">
        <v>47</v>
      </c>
      <c r="E169" s="14">
        <f>E168</f>
        <v>0</v>
      </c>
      <c r="F169" s="14">
        <f t="shared" ref="F169:G169" si="140">F168</f>
        <v>0</v>
      </c>
      <c r="G169" s="14">
        <f t="shared" si="140"/>
        <v>0</v>
      </c>
      <c r="H169" s="14">
        <f t="shared" si="117"/>
        <v>0</v>
      </c>
      <c r="I169" s="14">
        <f t="shared" ref="I169" si="141">I168</f>
        <v>0</v>
      </c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</row>
    <row r="170" spans="1:56" x14ac:dyDescent="0.25">
      <c r="A170" s="75">
        <v>3</v>
      </c>
      <c r="B170" s="87"/>
      <c r="C170" s="58"/>
      <c r="D170" s="88" t="s">
        <v>52</v>
      </c>
      <c r="E170" s="6">
        <f t="shared" ref="E170:I172" si="142">E171</f>
        <v>0</v>
      </c>
      <c r="F170" s="6">
        <f t="shared" si="142"/>
        <v>0</v>
      </c>
      <c r="G170" s="6">
        <f t="shared" si="142"/>
        <v>0</v>
      </c>
      <c r="H170" s="6">
        <f t="shared" si="117"/>
        <v>0</v>
      </c>
      <c r="I170" s="6">
        <f t="shared" si="142"/>
        <v>0</v>
      </c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</row>
    <row r="171" spans="1:56" s="100" customFormat="1" ht="39" x14ac:dyDescent="0.25">
      <c r="A171" s="280">
        <v>37</v>
      </c>
      <c r="B171" s="281"/>
      <c r="C171" s="282"/>
      <c r="D171" s="279" t="s">
        <v>179</v>
      </c>
      <c r="E171" s="229">
        <f>E172</f>
        <v>0</v>
      </c>
      <c r="F171" s="229">
        <f t="shared" si="142"/>
        <v>0</v>
      </c>
      <c r="G171" s="229">
        <f t="shared" si="142"/>
        <v>0</v>
      </c>
      <c r="H171" s="229">
        <f t="shared" si="117"/>
        <v>0</v>
      </c>
      <c r="I171" s="229">
        <f t="shared" si="142"/>
        <v>0</v>
      </c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</row>
    <row r="172" spans="1:56" ht="25.5" hidden="1" x14ac:dyDescent="0.25">
      <c r="A172" s="35">
        <v>372</v>
      </c>
      <c r="B172" s="78"/>
      <c r="C172" s="79"/>
      <c r="D172" s="17" t="s">
        <v>103</v>
      </c>
      <c r="E172" s="10">
        <f>E173</f>
        <v>0</v>
      </c>
      <c r="F172" s="10">
        <f t="shared" si="142"/>
        <v>0</v>
      </c>
      <c r="G172" s="10">
        <f t="shared" si="142"/>
        <v>0</v>
      </c>
      <c r="H172" s="10">
        <f t="shared" si="117"/>
        <v>0</v>
      </c>
      <c r="I172" s="10">
        <f t="shared" si="142"/>
        <v>0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</row>
    <row r="173" spans="1:56" ht="25.5" hidden="1" x14ac:dyDescent="0.25">
      <c r="A173" s="80">
        <v>3722</v>
      </c>
      <c r="B173" s="81"/>
      <c r="C173" s="82"/>
      <c r="D173" s="20" t="s">
        <v>104</v>
      </c>
      <c r="E173" s="12">
        <v>0</v>
      </c>
      <c r="F173" s="12">
        <v>0</v>
      </c>
      <c r="G173" s="12">
        <v>0</v>
      </c>
      <c r="H173" s="12">
        <f t="shared" si="117"/>
        <v>0</v>
      </c>
      <c r="I173" s="12">
        <v>0</v>
      </c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  <c r="BA173" s="100"/>
      <c r="BB173" s="100"/>
      <c r="BC173" s="100"/>
      <c r="BD173" s="100"/>
    </row>
    <row r="174" spans="1:56" ht="15" customHeight="1" x14ac:dyDescent="0.25">
      <c r="A174" s="330" t="s">
        <v>170</v>
      </c>
      <c r="B174" s="330"/>
      <c r="C174" s="330"/>
      <c r="D174" s="53" t="s">
        <v>171</v>
      </c>
      <c r="E174" s="54">
        <f>E175+E183</f>
        <v>47609.759999999995</v>
      </c>
      <c r="F174" s="54">
        <f t="shared" ref="F174" si="143">F175+F183</f>
        <v>0</v>
      </c>
      <c r="G174" s="54">
        <f>G175+G183+G189</f>
        <v>0</v>
      </c>
      <c r="H174" s="54">
        <f t="shared" si="117"/>
        <v>9287.5</v>
      </c>
      <c r="I174" s="54">
        <f>I175+I183+I189</f>
        <v>9287.5</v>
      </c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" customHeight="1" x14ac:dyDescent="0.25">
      <c r="A175" s="327" t="s">
        <v>172</v>
      </c>
      <c r="B175" s="327"/>
      <c r="C175" s="327"/>
      <c r="D175" s="73" t="s">
        <v>173</v>
      </c>
      <c r="E175" s="74">
        <f>E177</f>
        <v>16759.169999999998</v>
      </c>
      <c r="F175" s="74">
        <f t="shared" ref="F175:G175" si="144">F177</f>
        <v>0</v>
      </c>
      <c r="G175" s="74">
        <f t="shared" si="144"/>
        <v>0</v>
      </c>
      <c r="H175" s="74">
        <f t="shared" si="117"/>
        <v>7287.5</v>
      </c>
      <c r="I175" s="74">
        <f t="shared" ref="I175" si="145">I177</f>
        <v>7287.5</v>
      </c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8"/>
      <c r="BB175" s="108"/>
      <c r="BC175" s="108"/>
      <c r="BD175" s="108"/>
    </row>
    <row r="176" spans="1:56" ht="15" customHeight="1" x14ac:dyDescent="0.25">
      <c r="A176" s="328" t="s">
        <v>147</v>
      </c>
      <c r="B176" s="328"/>
      <c r="C176" s="328"/>
      <c r="D176" s="57" t="s">
        <v>47</v>
      </c>
      <c r="E176" s="14">
        <f>E175</f>
        <v>16759.169999999998</v>
      </c>
      <c r="F176" s="14">
        <f t="shared" ref="F176:G176" si="146">F175</f>
        <v>0</v>
      </c>
      <c r="G176" s="14">
        <f t="shared" si="146"/>
        <v>0</v>
      </c>
      <c r="H176" s="14">
        <f t="shared" si="117"/>
        <v>7287.5</v>
      </c>
      <c r="I176" s="14">
        <f t="shared" ref="I176" si="147">I175</f>
        <v>7287.5</v>
      </c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</row>
    <row r="177" spans="1:59" ht="24" x14ac:dyDescent="0.25">
      <c r="A177" s="75">
        <v>4</v>
      </c>
      <c r="B177" s="76"/>
      <c r="C177" s="77"/>
      <c r="D177" s="83" t="s">
        <v>107</v>
      </c>
      <c r="E177" s="6">
        <f>E178</f>
        <v>16759.169999999998</v>
      </c>
      <c r="F177" s="6">
        <f t="shared" ref="F177:I178" si="148">F178</f>
        <v>0</v>
      </c>
      <c r="G177" s="6">
        <f t="shared" si="148"/>
        <v>0</v>
      </c>
      <c r="H177" s="6">
        <f t="shared" si="117"/>
        <v>7287.5</v>
      </c>
      <c r="I177" s="6">
        <f t="shared" si="148"/>
        <v>7287.5</v>
      </c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</row>
    <row r="178" spans="1:59" s="100" customFormat="1" ht="24" x14ac:dyDescent="0.25">
      <c r="A178" s="280">
        <v>42</v>
      </c>
      <c r="B178" s="281"/>
      <c r="C178" s="282"/>
      <c r="D178" s="283" t="s">
        <v>108</v>
      </c>
      <c r="E178" s="229">
        <f>E179</f>
        <v>16759.169999999998</v>
      </c>
      <c r="F178" s="229">
        <f t="shared" si="148"/>
        <v>0</v>
      </c>
      <c r="G178" s="229">
        <f t="shared" si="148"/>
        <v>0</v>
      </c>
      <c r="H178" s="229">
        <f t="shared" si="117"/>
        <v>7287.5</v>
      </c>
      <c r="I178" s="229">
        <f t="shared" si="148"/>
        <v>7287.5</v>
      </c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</row>
    <row r="179" spans="1:59" ht="15" hidden="1" customHeight="1" x14ac:dyDescent="0.25">
      <c r="A179" s="35">
        <v>422</v>
      </c>
      <c r="B179" s="78"/>
      <c r="C179" s="79"/>
      <c r="D179" s="30" t="s">
        <v>109</v>
      </c>
      <c r="E179" s="10">
        <f>SUM(E180:E182)</f>
        <v>16759.169999999998</v>
      </c>
      <c r="F179" s="10">
        <f t="shared" ref="F179:G179" si="149">SUM(F180:F182)</f>
        <v>0</v>
      </c>
      <c r="G179" s="10">
        <f t="shared" si="149"/>
        <v>0</v>
      </c>
      <c r="H179" s="10">
        <f t="shared" si="117"/>
        <v>7287.5</v>
      </c>
      <c r="I179" s="10">
        <f t="shared" ref="I179" si="150">SUM(I180:I182)</f>
        <v>7287.5</v>
      </c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</row>
    <row r="180" spans="1:59" ht="15" hidden="1" customHeight="1" x14ac:dyDescent="0.25">
      <c r="A180" s="80">
        <v>4221</v>
      </c>
      <c r="B180" s="81"/>
      <c r="C180" s="82"/>
      <c r="D180" s="31" t="s">
        <v>110</v>
      </c>
      <c r="E180" s="12">
        <v>13228.74</v>
      </c>
      <c r="F180" s="12">
        <v>0</v>
      </c>
      <c r="G180" s="12">
        <v>0</v>
      </c>
      <c r="H180" s="12">
        <f t="shared" si="117"/>
        <v>0</v>
      </c>
      <c r="I180" s="12">
        <v>0</v>
      </c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</row>
    <row r="181" spans="1:59" ht="15" hidden="1" customHeight="1" x14ac:dyDescent="0.25">
      <c r="A181" s="80">
        <v>4223</v>
      </c>
      <c r="B181" s="81"/>
      <c r="C181" s="82"/>
      <c r="D181" s="95" t="s">
        <v>112</v>
      </c>
      <c r="E181" s="12"/>
      <c r="F181" s="12"/>
      <c r="G181" s="12">
        <v>0</v>
      </c>
      <c r="H181" s="12">
        <f t="shared" si="117"/>
        <v>7287.5</v>
      </c>
      <c r="I181" s="12">
        <v>7287.5</v>
      </c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</row>
    <row r="182" spans="1:59" ht="24" hidden="1" x14ac:dyDescent="0.25">
      <c r="A182" s="80">
        <v>4227</v>
      </c>
      <c r="B182" s="81"/>
      <c r="C182" s="82"/>
      <c r="D182" s="95" t="s">
        <v>114</v>
      </c>
      <c r="E182" s="12">
        <v>3530.43</v>
      </c>
      <c r="F182" s="12">
        <v>0</v>
      </c>
      <c r="G182" s="12">
        <v>0</v>
      </c>
      <c r="H182" s="12">
        <f t="shared" si="117"/>
        <v>0</v>
      </c>
      <c r="I182" s="12">
        <v>0</v>
      </c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100"/>
      <c r="BD182" s="100"/>
    </row>
    <row r="183" spans="1:59" ht="15" customHeight="1" x14ac:dyDescent="0.25">
      <c r="A183" s="327" t="s">
        <v>151</v>
      </c>
      <c r="B183" s="327"/>
      <c r="C183" s="327"/>
      <c r="D183" s="73" t="s">
        <v>174</v>
      </c>
      <c r="E183" s="74">
        <f>E185</f>
        <v>30850.59</v>
      </c>
      <c r="F183" s="74">
        <f t="shared" ref="F183:G183" si="151">F185</f>
        <v>0</v>
      </c>
      <c r="G183" s="74">
        <f t="shared" si="151"/>
        <v>0</v>
      </c>
      <c r="H183" s="74">
        <f t="shared" si="117"/>
        <v>0</v>
      </c>
      <c r="I183" s="74">
        <f t="shared" ref="I183" si="152">I185</f>
        <v>0</v>
      </c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8"/>
      <c r="BB183" s="108"/>
      <c r="BC183" s="108"/>
      <c r="BD183" s="108"/>
    </row>
    <row r="184" spans="1:59" x14ac:dyDescent="0.25">
      <c r="A184" s="328" t="s">
        <v>147</v>
      </c>
      <c r="B184" s="328"/>
      <c r="C184" s="328"/>
      <c r="D184" s="57" t="s">
        <v>47</v>
      </c>
      <c r="E184" s="14">
        <f>E183</f>
        <v>30850.59</v>
      </c>
      <c r="F184" s="14">
        <f t="shared" ref="F184:G184" si="153">F183</f>
        <v>0</v>
      </c>
      <c r="G184" s="14">
        <f t="shared" si="153"/>
        <v>0</v>
      </c>
      <c r="H184" s="14">
        <f t="shared" si="117"/>
        <v>0</v>
      </c>
      <c r="I184" s="14">
        <f t="shared" ref="I184" si="154">I183</f>
        <v>0</v>
      </c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</row>
    <row r="185" spans="1:59" ht="24" x14ac:dyDescent="0.25">
      <c r="A185" s="75">
        <v>4</v>
      </c>
      <c r="B185" s="76"/>
      <c r="C185" s="77"/>
      <c r="D185" s="83" t="s">
        <v>107</v>
      </c>
      <c r="E185" s="6">
        <f>E186</f>
        <v>30850.59</v>
      </c>
      <c r="F185" s="6">
        <f t="shared" ref="F185:I187" si="155">F186</f>
        <v>0</v>
      </c>
      <c r="G185" s="6">
        <f t="shared" si="155"/>
        <v>0</v>
      </c>
      <c r="H185" s="6">
        <f t="shared" si="117"/>
        <v>0</v>
      </c>
      <c r="I185" s="6">
        <f t="shared" si="155"/>
        <v>0</v>
      </c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</row>
    <row r="186" spans="1:59" s="100" customFormat="1" ht="24" x14ac:dyDescent="0.25">
      <c r="A186" s="280">
        <v>45</v>
      </c>
      <c r="B186" s="281"/>
      <c r="C186" s="282"/>
      <c r="D186" s="283" t="s">
        <v>118</v>
      </c>
      <c r="E186" s="229">
        <f>E187</f>
        <v>30850.59</v>
      </c>
      <c r="F186" s="229">
        <f t="shared" si="155"/>
        <v>0</v>
      </c>
      <c r="G186" s="229">
        <f t="shared" si="155"/>
        <v>0</v>
      </c>
      <c r="H186" s="229">
        <f t="shared" si="117"/>
        <v>0</v>
      </c>
      <c r="I186" s="229">
        <f t="shared" si="155"/>
        <v>0</v>
      </c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</row>
    <row r="187" spans="1:59" ht="24" hidden="1" x14ac:dyDescent="0.25">
      <c r="A187" s="35">
        <v>451</v>
      </c>
      <c r="B187" s="78"/>
      <c r="C187" s="79"/>
      <c r="D187" s="30" t="s">
        <v>119</v>
      </c>
      <c r="E187" s="10">
        <f>E188</f>
        <v>30850.59</v>
      </c>
      <c r="F187" s="10">
        <f t="shared" si="155"/>
        <v>0</v>
      </c>
      <c r="G187" s="10">
        <f t="shared" si="155"/>
        <v>0</v>
      </c>
      <c r="H187" s="10">
        <f t="shared" si="117"/>
        <v>0</v>
      </c>
      <c r="I187" s="10">
        <f t="shared" si="155"/>
        <v>0</v>
      </c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</row>
    <row r="188" spans="1:59" ht="24" hidden="1" x14ac:dyDescent="0.25">
      <c r="A188" s="80">
        <v>4511</v>
      </c>
      <c r="B188" s="81"/>
      <c r="C188" s="82"/>
      <c r="D188" s="31" t="s">
        <v>119</v>
      </c>
      <c r="E188" s="12">
        <v>30850.59</v>
      </c>
      <c r="F188" s="12">
        <v>0</v>
      </c>
      <c r="G188" s="12">
        <v>0</v>
      </c>
      <c r="H188" s="12">
        <f t="shared" si="117"/>
        <v>0</v>
      </c>
      <c r="I188" s="12">
        <v>0</v>
      </c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  <c r="BA188" s="100"/>
      <c r="BB188" s="100"/>
      <c r="BC188" s="100"/>
      <c r="BD188" s="100"/>
    </row>
    <row r="189" spans="1:59" x14ac:dyDescent="0.25">
      <c r="A189" s="327" t="s">
        <v>279</v>
      </c>
      <c r="B189" s="327"/>
      <c r="C189" s="327"/>
      <c r="D189" s="73" t="s">
        <v>280</v>
      </c>
      <c r="E189" s="74"/>
      <c r="F189" s="74"/>
      <c r="G189" s="74">
        <f>G191</f>
        <v>0</v>
      </c>
      <c r="H189" s="74">
        <f t="shared" si="117"/>
        <v>2000</v>
      </c>
      <c r="I189" s="74">
        <f>I191</f>
        <v>2000</v>
      </c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</row>
    <row r="190" spans="1:59" x14ac:dyDescent="0.25">
      <c r="A190" s="328" t="s">
        <v>147</v>
      </c>
      <c r="B190" s="328"/>
      <c r="C190" s="328"/>
      <c r="D190" s="221" t="s">
        <v>47</v>
      </c>
      <c r="E190" s="14">
        <f>E189</f>
        <v>0</v>
      </c>
      <c r="F190" s="14">
        <f t="shared" ref="F190:G190" si="156">F189</f>
        <v>0</v>
      </c>
      <c r="G190" s="14">
        <f t="shared" si="156"/>
        <v>0</v>
      </c>
      <c r="H190" s="14">
        <f t="shared" ref="H190" si="157">I190-G190</f>
        <v>2000</v>
      </c>
      <c r="I190" s="14">
        <f t="shared" ref="I190" si="158">I189</f>
        <v>2000</v>
      </c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</row>
    <row r="191" spans="1:59" ht="24" x14ac:dyDescent="0.25">
      <c r="A191" s="75">
        <v>4</v>
      </c>
      <c r="B191" s="76"/>
      <c r="C191" s="77"/>
      <c r="D191" s="83" t="s">
        <v>107</v>
      </c>
      <c r="E191" s="6" t="e">
        <f t="shared" ref="E191:G191" si="159">E192</f>
        <v>#REF!</v>
      </c>
      <c r="F191" s="6" t="e">
        <f t="shared" si="159"/>
        <v>#REF!</v>
      </c>
      <c r="G191" s="6">
        <f t="shared" si="159"/>
        <v>0</v>
      </c>
      <c r="H191" s="6">
        <f t="shared" si="117"/>
        <v>2000</v>
      </c>
      <c r="I191" s="6">
        <f>I192</f>
        <v>2000</v>
      </c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</row>
    <row r="192" spans="1:59" s="100" customFormat="1" ht="24" x14ac:dyDescent="0.25">
      <c r="A192" s="280">
        <v>42</v>
      </c>
      <c r="B192" s="281"/>
      <c r="C192" s="282"/>
      <c r="D192" s="283" t="s">
        <v>108</v>
      </c>
      <c r="E192" s="229" t="e">
        <f>#REF!+E193</f>
        <v>#REF!</v>
      </c>
      <c r="F192" s="229" t="e">
        <f>#REF!+F193</f>
        <v>#REF!</v>
      </c>
      <c r="G192" s="229">
        <f>G193</f>
        <v>0</v>
      </c>
      <c r="H192" s="229">
        <f t="shared" si="117"/>
        <v>2000</v>
      </c>
      <c r="I192" s="229">
        <f>I193</f>
        <v>2000</v>
      </c>
      <c r="J192" s="106"/>
      <c r="K192" s="106"/>
      <c r="L192" s="106"/>
      <c r="M192" s="110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</row>
    <row r="193" spans="1:59" ht="24" hidden="1" x14ac:dyDescent="0.25">
      <c r="A193" s="35">
        <v>424</v>
      </c>
      <c r="B193" s="78"/>
      <c r="C193" s="79"/>
      <c r="D193" s="30" t="s">
        <v>115</v>
      </c>
      <c r="E193" s="10">
        <f>E194</f>
        <v>7000</v>
      </c>
      <c r="F193" s="10">
        <f>F194</f>
        <v>0</v>
      </c>
      <c r="G193" s="10">
        <f>G194</f>
        <v>0</v>
      </c>
      <c r="H193" s="10">
        <f t="shared" si="117"/>
        <v>2000</v>
      </c>
      <c r="I193" s="10">
        <f>I194</f>
        <v>2000</v>
      </c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</row>
    <row r="194" spans="1:59" hidden="1" x14ac:dyDescent="0.25">
      <c r="A194" s="80">
        <v>4241</v>
      </c>
      <c r="B194" s="81"/>
      <c r="C194" s="82"/>
      <c r="D194" s="31" t="s">
        <v>116</v>
      </c>
      <c r="E194" s="12">
        <v>7000</v>
      </c>
      <c r="F194" s="13">
        <v>0</v>
      </c>
      <c r="G194" s="12">
        <v>0</v>
      </c>
      <c r="H194" s="12">
        <f t="shared" si="117"/>
        <v>2000</v>
      </c>
      <c r="I194" s="12">
        <v>2000</v>
      </c>
      <c r="J194" s="100"/>
      <c r="K194" s="107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  <c r="BA194" s="100"/>
      <c r="BB194" s="100"/>
      <c r="BC194" s="100"/>
      <c r="BD194" s="100"/>
      <c r="BE194" s="100"/>
      <c r="BF194" s="100"/>
      <c r="BG194" s="100"/>
    </row>
    <row r="195" spans="1:59" ht="26.25" x14ac:dyDescent="0.25">
      <c r="A195" s="331" t="s">
        <v>224</v>
      </c>
      <c r="B195" s="332"/>
      <c r="C195" s="333"/>
      <c r="D195" s="89" t="s">
        <v>225</v>
      </c>
      <c r="E195" s="54">
        <f>E196</f>
        <v>9390.52</v>
      </c>
      <c r="F195" s="54">
        <f t="shared" ref="F195:I195" si="160">F196</f>
        <v>0</v>
      </c>
      <c r="G195" s="54">
        <f t="shared" si="160"/>
        <v>0</v>
      </c>
      <c r="H195" s="54">
        <f t="shared" si="117"/>
        <v>20919</v>
      </c>
      <c r="I195" s="54">
        <f t="shared" si="160"/>
        <v>20919</v>
      </c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9" ht="26.25" x14ac:dyDescent="0.25">
      <c r="A196" s="334" t="s">
        <v>146</v>
      </c>
      <c r="B196" s="335"/>
      <c r="C196" s="336"/>
      <c r="D196" s="90" t="s">
        <v>225</v>
      </c>
      <c r="E196" s="56">
        <f>E197</f>
        <v>9390.52</v>
      </c>
      <c r="F196" s="56">
        <f t="shared" ref="F196:I196" si="161">F197</f>
        <v>0</v>
      </c>
      <c r="G196" s="56">
        <f t="shared" si="161"/>
        <v>0</v>
      </c>
      <c r="H196" s="56">
        <f t="shared" si="117"/>
        <v>20919</v>
      </c>
      <c r="I196" s="56">
        <f t="shared" si="161"/>
        <v>20919</v>
      </c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</row>
    <row r="197" spans="1:59" x14ac:dyDescent="0.25">
      <c r="A197" s="337" t="s">
        <v>147</v>
      </c>
      <c r="B197" s="338"/>
      <c r="C197" s="339"/>
      <c r="D197" s="57" t="s">
        <v>47</v>
      </c>
      <c r="E197" s="14">
        <f>E198</f>
        <v>9390.52</v>
      </c>
      <c r="F197" s="14">
        <f t="shared" ref="F197:I197" si="162">F198</f>
        <v>0</v>
      </c>
      <c r="G197" s="14">
        <f t="shared" si="162"/>
        <v>0</v>
      </c>
      <c r="H197" s="14">
        <f t="shared" si="117"/>
        <v>20919</v>
      </c>
      <c r="I197" s="14">
        <f t="shared" si="162"/>
        <v>20919</v>
      </c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</row>
    <row r="198" spans="1:59" ht="15" customHeight="1" x14ac:dyDescent="0.25">
      <c r="A198" s="65">
        <v>3</v>
      </c>
      <c r="B198" s="66"/>
      <c r="C198" s="67"/>
      <c r="D198" s="68" t="s">
        <v>52</v>
      </c>
      <c r="E198" s="6">
        <f>E199</f>
        <v>9390.52</v>
      </c>
      <c r="F198" s="6">
        <f t="shared" ref="F198:I198" si="163">F199</f>
        <v>0</v>
      </c>
      <c r="G198" s="6">
        <f t="shared" si="163"/>
        <v>0</v>
      </c>
      <c r="H198" s="6">
        <f t="shared" si="117"/>
        <v>20919</v>
      </c>
      <c r="I198" s="6">
        <f t="shared" si="163"/>
        <v>20919</v>
      </c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</row>
    <row r="199" spans="1:59" s="100" customFormat="1" ht="15" customHeight="1" x14ac:dyDescent="0.25">
      <c r="A199" s="276">
        <v>32</v>
      </c>
      <c r="B199" s="277"/>
      <c r="C199" s="278"/>
      <c r="D199" s="279" t="s">
        <v>62</v>
      </c>
      <c r="E199" s="229">
        <f>E200+E202</f>
        <v>9390.52</v>
      </c>
      <c r="F199" s="229">
        <f t="shared" ref="F199:G199" si="164">F200+F202</f>
        <v>0</v>
      </c>
      <c r="G199" s="229">
        <f t="shared" si="164"/>
        <v>0</v>
      </c>
      <c r="H199" s="229">
        <f t="shared" si="117"/>
        <v>20919</v>
      </c>
      <c r="I199" s="229">
        <f t="shared" ref="I199" si="165">I200+I202</f>
        <v>20919</v>
      </c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</row>
    <row r="200" spans="1:59" hidden="1" x14ac:dyDescent="0.25">
      <c r="A200" s="59">
        <v>322</v>
      </c>
      <c r="B200" s="69"/>
      <c r="C200" s="70"/>
      <c r="D200" s="27" t="s">
        <v>68</v>
      </c>
      <c r="E200" s="10">
        <f>E201</f>
        <v>0</v>
      </c>
      <c r="F200" s="10">
        <f t="shared" ref="F200:I200" si="166">F201</f>
        <v>0</v>
      </c>
      <c r="G200" s="10">
        <f t="shared" si="166"/>
        <v>0</v>
      </c>
      <c r="H200" s="10">
        <f t="shared" si="117"/>
        <v>0</v>
      </c>
      <c r="I200" s="10">
        <f t="shared" si="166"/>
        <v>0</v>
      </c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</row>
    <row r="201" spans="1:59" ht="26.25" hidden="1" x14ac:dyDescent="0.25">
      <c r="A201" s="62">
        <v>3224</v>
      </c>
      <c r="B201" s="71"/>
      <c r="C201" s="72"/>
      <c r="D201" s="28" t="s">
        <v>72</v>
      </c>
      <c r="E201" s="12">
        <v>0</v>
      </c>
      <c r="F201" s="12">
        <v>0</v>
      </c>
      <c r="G201" s="12">
        <v>0</v>
      </c>
      <c r="H201" s="12">
        <f t="shared" si="117"/>
        <v>0</v>
      </c>
      <c r="I201" s="12">
        <v>0</v>
      </c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100"/>
      <c r="BB201" s="100"/>
      <c r="BC201" s="100"/>
      <c r="BD201" s="100"/>
    </row>
    <row r="202" spans="1:59" ht="15" hidden="1" customHeight="1" x14ac:dyDescent="0.25">
      <c r="A202" s="59">
        <v>323</v>
      </c>
      <c r="B202" s="69"/>
      <c r="C202" s="70"/>
      <c r="D202" s="27" t="s">
        <v>75</v>
      </c>
      <c r="E202" s="10">
        <f>E203</f>
        <v>9390.52</v>
      </c>
      <c r="F202" s="10">
        <f t="shared" ref="F202:I202" si="167">F203</f>
        <v>0</v>
      </c>
      <c r="G202" s="10">
        <f t="shared" si="167"/>
        <v>0</v>
      </c>
      <c r="H202" s="10">
        <f t="shared" si="117"/>
        <v>20919</v>
      </c>
      <c r="I202" s="10">
        <f t="shared" si="167"/>
        <v>20919</v>
      </c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</row>
    <row r="203" spans="1:59" ht="26.25" hidden="1" x14ac:dyDescent="0.25">
      <c r="A203" s="62">
        <v>3232</v>
      </c>
      <c r="B203" s="71"/>
      <c r="C203" s="72"/>
      <c r="D203" s="28" t="s">
        <v>77</v>
      </c>
      <c r="E203" s="12">
        <v>9390.52</v>
      </c>
      <c r="F203" s="12">
        <v>0</v>
      </c>
      <c r="G203" s="12">
        <v>0</v>
      </c>
      <c r="H203" s="12">
        <f t="shared" si="117"/>
        <v>20919</v>
      </c>
      <c r="I203" s="12">
        <v>20919</v>
      </c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100"/>
      <c r="BB203" s="100"/>
      <c r="BC203" s="100"/>
      <c r="BD203" s="100"/>
    </row>
    <row r="204" spans="1:59" ht="26.25" x14ac:dyDescent="0.25">
      <c r="A204" s="330" t="s">
        <v>175</v>
      </c>
      <c r="B204" s="330"/>
      <c r="C204" s="330"/>
      <c r="D204" s="89" t="s">
        <v>176</v>
      </c>
      <c r="E204" s="54">
        <f>E205</f>
        <v>0</v>
      </c>
      <c r="F204" s="54">
        <f t="shared" ref="F204:I204" si="168">F205</f>
        <v>2654.4561682925209</v>
      </c>
      <c r="G204" s="54">
        <f t="shared" si="168"/>
        <v>0</v>
      </c>
      <c r="H204" s="54">
        <f t="shared" si="117"/>
        <v>0</v>
      </c>
      <c r="I204" s="54">
        <f t="shared" si="168"/>
        <v>0</v>
      </c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9" ht="39" x14ac:dyDescent="0.25">
      <c r="A205" s="327" t="s">
        <v>177</v>
      </c>
      <c r="B205" s="327"/>
      <c r="C205" s="327"/>
      <c r="D205" s="85" t="s">
        <v>178</v>
      </c>
      <c r="E205" s="74">
        <f>E207</f>
        <v>0</v>
      </c>
      <c r="F205" s="74">
        <f t="shared" ref="F205:G205" si="169">F207</f>
        <v>2654.4561682925209</v>
      </c>
      <c r="G205" s="74">
        <f t="shared" si="169"/>
        <v>0</v>
      </c>
      <c r="H205" s="74">
        <f t="shared" si="117"/>
        <v>0</v>
      </c>
      <c r="I205" s="74">
        <f t="shared" ref="I205" si="170">I207</f>
        <v>0</v>
      </c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  <c r="BA205" s="108"/>
      <c r="BB205" s="108"/>
      <c r="BC205" s="108"/>
      <c r="BD205" s="108"/>
    </row>
    <row r="206" spans="1:59" ht="15" customHeight="1" x14ac:dyDescent="0.25">
      <c r="A206" s="328" t="s">
        <v>147</v>
      </c>
      <c r="B206" s="328"/>
      <c r="C206" s="328"/>
      <c r="D206" s="57" t="s">
        <v>47</v>
      </c>
      <c r="E206" s="14">
        <f>E205</f>
        <v>0</v>
      </c>
      <c r="F206" s="14">
        <f t="shared" ref="F206:G206" si="171">F205</f>
        <v>2654.4561682925209</v>
      </c>
      <c r="G206" s="14">
        <f t="shared" si="171"/>
        <v>0</v>
      </c>
      <c r="H206" s="14">
        <f t="shared" si="117"/>
        <v>0</v>
      </c>
      <c r="I206" s="14">
        <f t="shared" ref="I206" si="172">I205</f>
        <v>0</v>
      </c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</row>
    <row r="207" spans="1:59" x14ac:dyDescent="0.25">
      <c r="A207" s="75">
        <v>3</v>
      </c>
      <c r="B207" s="76"/>
      <c r="C207" s="77"/>
      <c r="D207" s="88" t="s">
        <v>52</v>
      </c>
      <c r="E207" s="6">
        <f>E208</f>
        <v>0</v>
      </c>
      <c r="F207" s="6">
        <f t="shared" ref="F207:I209" si="173">F208</f>
        <v>2654.4561682925209</v>
      </c>
      <c r="G207" s="6">
        <f t="shared" si="173"/>
        <v>0</v>
      </c>
      <c r="H207" s="6">
        <f t="shared" si="117"/>
        <v>0</v>
      </c>
      <c r="I207" s="6">
        <f t="shared" si="173"/>
        <v>0</v>
      </c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</row>
    <row r="208" spans="1:59" s="100" customFormat="1" ht="39" x14ac:dyDescent="0.25">
      <c r="A208" s="280">
        <v>37</v>
      </c>
      <c r="B208" s="281"/>
      <c r="C208" s="282"/>
      <c r="D208" s="290" t="s">
        <v>179</v>
      </c>
      <c r="E208" s="229">
        <f>E209</f>
        <v>0</v>
      </c>
      <c r="F208" s="229">
        <f t="shared" si="173"/>
        <v>2654.4561682925209</v>
      </c>
      <c r="G208" s="229">
        <f t="shared" si="173"/>
        <v>0</v>
      </c>
      <c r="H208" s="229">
        <f t="shared" si="117"/>
        <v>0</v>
      </c>
      <c r="I208" s="229">
        <f t="shared" si="173"/>
        <v>0</v>
      </c>
      <c r="J208" s="109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</row>
    <row r="209" spans="1:56" ht="26.25" hidden="1" x14ac:dyDescent="0.25">
      <c r="A209" s="35">
        <v>372</v>
      </c>
      <c r="B209" s="78"/>
      <c r="C209" s="79"/>
      <c r="D209" s="32" t="s">
        <v>103</v>
      </c>
      <c r="E209" s="10">
        <f>E210</f>
        <v>0</v>
      </c>
      <c r="F209" s="10">
        <f t="shared" si="173"/>
        <v>2654.4561682925209</v>
      </c>
      <c r="G209" s="10">
        <f t="shared" si="173"/>
        <v>0</v>
      </c>
      <c r="H209" s="10">
        <f t="shared" si="117"/>
        <v>0</v>
      </c>
      <c r="I209" s="10">
        <f t="shared" si="173"/>
        <v>0</v>
      </c>
      <c r="J209" s="110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</row>
    <row r="210" spans="1:56" ht="39" hidden="1" x14ac:dyDescent="0.25">
      <c r="A210" s="80">
        <v>3723</v>
      </c>
      <c r="B210" s="81"/>
      <c r="C210" s="82"/>
      <c r="D210" s="33" t="s">
        <v>105</v>
      </c>
      <c r="E210" s="12">
        <v>0</v>
      </c>
      <c r="F210" s="12">
        <v>2654.4561682925209</v>
      </c>
      <c r="G210" s="12">
        <v>0</v>
      </c>
      <c r="H210" s="12">
        <f t="shared" si="117"/>
        <v>0</v>
      </c>
      <c r="I210" s="12">
        <v>0</v>
      </c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</row>
    <row r="211" spans="1:56" ht="39" x14ac:dyDescent="0.25">
      <c r="A211" s="330" t="s">
        <v>175</v>
      </c>
      <c r="B211" s="330"/>
      <c r="C211" s="330"/>
      <c r="D211" s="89" t="s">
        <v>180</v>
      </c>
      <c r="E211" s="54" t="e">
        <f>E212+E340+E361+E368+E385+E409+E465+E480+E523+E552</f>
        <v>#REF!</v>
      </c>
      <c r="F211" s="54" t="e">
        <f>F212+F340+F361+F368+F385+F409+F465+F480+F523+F552</f>
        <v>#REF!</v>
      </c>
      <c r="G211" s="54">
        <f>G212+G340+G361+G368+G385+G409+G465+G480+G523+G552+G565</f>
        <v>2901490</v>
      </c>
      <c r="H211" s="54">
        <f t="shared" si="117"/>
        <v>552650</v>
      </c>
      <c r="I211" s="54">
        <f>I212+I340+I361+I368+I385+I409+I465+I480+I523+I552+I565</f>
        <v>3454140</v>
      </c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x14ac:dyDescent="0.25">
      <c r="A212" s="329" t="s">
        <v>146</v>
      </c>
      <c r="B212" s="329"/>
      <c r="C212" s="329"/>
      <c r="D212" s="90" t="s">
        <v>50</v>
      </c>
      <c r="E212" s="56">
        <f>E214+E261+E291+E327</f>
        <v>62533.31</v>
      </c>
      <c r="F212" s="56">
        <f>F214+F261+F291+F327</f>
        <v>64835.105372619284</v>
      </c>
      <c r="G212" s="56">
        <f>G214+G261+G291+G327</f>
        <v>90650</v>
      </c>
      <c r="H212" s="56">
        <f t="shared" si="117"/>
        <v>11825</v>
      </c>
      <c r="I212" s="56">
        <f>I214+I261+I291+I327</f>
        <v>102475</v>
      </c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</row>
    <row r="213" spans="1:56" ht="15" customHeight="1" x14ac:dyDescent="0.25">
      <c r="A213" s="328" t="s">
        <v>181</v>
      </c>
      <c r="B213" s="328"/>
      <c r="C213" s="328"/>
      <c r="D213" s="57" t="s">
        <v>31</v>
      </c>
      <c r="E213" s="14">
        <f>E214</f>
        <v>39318.159999999996</v>
      </c>
      <c r="F213" s="14">
        <f t="shared" ref="F213:I213" si="174">F214</f>
        <v>47912.941592010087</v>
      </c>
      <c r="G213" s="14">
        <f t="shared" si="174"/>
        <v>62150</v>
      </c>
      <c r="H213" s="14">
        <f t="shared" si="117"/>
        <v>1875</v>
      </c>
      <c r="I213" s="14">
        <f t="shared" si="174"/>
        <v>64025</v>
      </c>
      <c r="J213" s="103"/>
      <c r="K213" s="224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</row>
    <row r="214" spans="1:56" x14ac:dyDescent="0.25">
      <c r="A214" s="75">
        <v>3</v>
      </c>
      <c r="B214" s="76"/>
      <c r="C214" s="77"/>
      <c r="D214" s="68" t="s">
        <v>52</v>
      </c>
      <c r="E214" s="6">
        <f>E215+E222+E250+E257</f>
        <v>39318.159999999996</v>
      </c>
      <c r="F214" s="6">
        <f>F215+F222+F250+F257</f>
        <v>47912.941592010087</v>
      </c>
      <c r="G214" s="6">
        <f>G215+G222+G250+G257+G254</f>
        <v>62150</v>
      </c>
      <c r="H214" s="6">
        <f t="shared" si="117"/>
        <v>1875</v>
      </c>
      <c r="I214" s="6">
        <f>I215+I222+I250+I257+I254</f>
        <v>64025</v>
      </c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</row>
    <row r="215" spans="1:56" s="100" customFormat="1" x14ac:dyDescent="0.25">
      <c r="A215" s="280">
        <v>31</v>
      </c>
      <c r="B215" s="281"/>
      <c r="C215" s="282"/>
      <c r="D215" s="279" t="s">
        <v>53</v>
      </c>
      <c r="E215" s="229">
        <f>E216</f>
        <v>2877.25</v>
      </c>
      <c r="F215" s="229">
        <f t="shared" ref="F215" si="175">F216</f>
        <v>1327.2280841462605</v>
      </c>
      <c r="G215" s="229">
        <f>G216+G218+G220</f>
        <v>17000</v>
      </c>
      <c r="H215" s="229">
        <f t="shared" si="117"/>
        <v>2800</v>
      </c>
      <c r="I215" s="229">
        <f>I216+I218+I220</f>
        <v>19800</v>
      </c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</row>
    <row r="216" spans="1:56" s="100" customFormat="1" hidden="1" x14ac:dyDescent="0.25">
      <c r="A216" s="284">
        <v>311</v>
      </c>
      <c r="B216" s="285"/>
      <c r="C216" s="286"/>
      <c r="D216" s="241" t="s">
        <v>54</v>
      </c>
      <c r="E216" s="231">
        <f>SUM(E217:E219)</f>
        <v>2877.25</v>
      </c>
      <c r="F216" s="231">
        <f t="shared" ref="F216" si="176">SUM(F217:F219)</f>
        <v>1327.2280841462605</v>
      </c>
      <c r="G216" s="231">
        <f>G217</f>
        <v>13000</v>
      </c>
      <c r="H216" s="231">
        <f t="shared" si="117"/>
        <v>0</v>
      </c>
      <c r="I216" s="231">
        <f>I217</f>
        <v>13000</v>
      </c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</row>
    <row r="217" spans="1:56" s="100" customFormat="1" hidden="1" x14ac:dyDescent="0.25">
      <c r="A217" s="287">
        <v>3111</v>
      </c>
      <c r="B217" s="288"/>
      <c r="C217" s="289"/>
      <c r="D217" s="242" t="s">
        <v>55</v>
      </c>
      <c r="E217" s="234">
        <v>355.52</v>
      </c>
      <c r="F217" s="234">
        <v>0</v>
      </c>
      <c r="G217" s="234">
        <v>13000</v>
      </c>
      <c r="H217" s="234">
        <f t="shared" si="117"/>
        <v>0</v>
      </c>
      <c r="I217" s="234">
        <v>13000</v>
      </c>
    </row>
    <row r="218" spans="1:56" s="100" customFormat="1" hidden="1" x14ac:dyDescent="0.25">
      <c r="A218" s="284">
        <v>312</v>
      </c>
      <c r="B218" s="285"/>
      <c r="C218" s="286"/>
      <c r="D218" s="241" t="s">
        <v>56</v>
      </c>
      <c r="E218" s="231"/>
      <c r="F218" s="231"/>
      <c r="G218" s="231">
        <f>G219</f>
        <v>4000</v>
      </c>
      <c r="H218" s="231">
        <f t="shared" si="117"/>
        <v>0</v>
      </c>
      <c r="I218" s="231">
        <f>I219</f>
        <v>4000</v>
      </c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</row>
    <row r="219" spans="1:56" s="100" customFormat="1" hidden="1" x14ac:dyDescent="0.25">
      <c r="A219" s="287">
        <v>3121</v>
      </c>
      <c r="B219" s="288"/>
      <c r="C219" s="289"/>
      <c r="D219" s="242" t="s">
        <v>56</v>
      </c>
      <c r="E219" s="234">
        <v>2521.73</v>
      </c>
      <c r="F219" s="234">
        <v>1327.2280841462605</v>
      </c>
      <c r="G219" s="234">
        <v>4000</v>
      </c>
      <c r="H219" s="234">
        <f t="shared" si="117"/>
        <v>0</v>
      </c>
      <c r="I219" s="234">
        <v>4000</v>
      </c>
    </row>
    <row r="220" spans="1:56" s="100" customFormat="1" hidden="1" x14ac:dyDescent="0.25">
      <c r="A220" s="284">
        <v>313</v>
      </c>
      <c r="B220" s="285"/>
      <c r="C220" s="286"/>
      <c r="D220" s="241" t="s">
        <v>57</v>
      </c>
      <c r="E220" s="231"/>
      <c r="F220" s="231"/>
      <c r="G220" s="231">
        <f>G221</f>
        <v>0</v>
      </c>
      <c r="H220" s="231">
        <f t="shared" si="117"/>
        <v>2800</v>
      </c>
      <c r="I220" s="231">
        <f>I221</f>
        <v>2800</v>
      </c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6"/>
      <c r="BC220" s="106"/>
      <c r="BD220" s="106"/>
    </row>
    <row r="221" spans="1:56" s="100" customFormat="1" ht="26.25" hidden="1" x14ac:dyDescent="0.25">
      <c r="A221" s="287">
        <v>3132</v>
      </c>
      <c r="B221" s="288"/>
      <c r="C221" s="289"/>
      <c r="D221" s="242" t="s">
        <v>58</v>
      </c>
      <c r="E221" s="234"/>
      <c r="F221" s="234"/>
      <c r="G221" s="234">
        <v>0</v>
      </c>
      <c r="H221" s="234">
        <f t="shared" si="117"/>
        <v>2800</v>
      </c>
      <c r="I221" s="234">
        <v>2800</v>
      </c>
    </row>
    <row r="222" spans="1:56" s="100" customFormat="1" x14ac:dyDescent="0.25">
      <c r="A222" s="280">
        <v>32</v>
      </c>
      <c r="B222" s="281"/>
      <c r="C222" s="282"/>
      <c r="D222" s="279" t="s">
        <v>62</v>
      </c>
      <c r="E222" s="229">
        <f>E223+E227+E234+E243</f>
        <v>35974.17</v>
      </c>
      <c r="F222" s="229">
        <f t="shared" ref="F222:G222" si="177">F223+F227+F234+F243</f>
        <v>46187.545082619945</v>
      </c>
      <c r="G222" s="229">
        <f t="shared" si="177"/>
        <v>44850</v>
      </c>
      <c r="H222" s="229">
        <f t="shared" si="117"/>
        <v>-950</v>
      </c>
      <c r="I222" s="229">
        <f t="shared" ref="I222" si="178">I223+I227+I234+I243</f>
        <v>43900</v>
      </c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</row>
    <row r="223" spans="1:56" s="100" customFormat="1" hidden="1" x14ac:dyDescent="0.25">
      <c r="A223" s="284">
        <v>321</v>
      </c>
      <c r="B223" s="285"/>
      <c r="C223" s="286"/>
      <c r="D223" s="241" t="s">
        <v>63</v>
      </c>
      <c r="E223" s="231">
        <f>SUM(E224:E226)</f>
        <v>11337.650000000001</v>
      </c>
      <c r="F223" s="231">
        <f t="shared" ref="F223:G223" si="179">SUM(F224:F226)</f>
        <v>12343.221182560221</v>
      </c>
      <c r="G223" s="231">
        <f t="shared" si="179"/>
        <v>16950</v>
      </c>
      <c r="H223" s="231">
        <f t="shared" si="117"/>
        <v>600</v>
      </c>
      <c r="I223" s="231">
        <f t="shared" ref="I223" si="180">SUM(I224:I226)</f>
        <v>17550</v>
      </c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</row>
    <row r="224" spans="1:56" s="100" customFormat="1" hidden="1" x14ac:dyDescent="0.25">
      <c r="A224" s="287">
        <v>3211</v>
      </c>
      <c r="B224" s="288"/>
      <c r="C224" s="289"/>
      <c r="D224" s="242" t="s">
        <v>64</v>
      </c>
      <c r="E224" s="234">
        <v>10034.75</v>
      </c>
      <c r="F224" s="234">
        <v>10617.824673170084</v>
      </c>
      <c r="G224" s="234">
        <v>15000</v>
      </c>
      <c r="H224" s="234">
        <f t="shared" ref="H224:H290" si="181">I224-G224</f>
        <v>0</v>
      </c>
      <c r="I224" s="234">
        <v>15000</v>
      </c>
    </row>
    <row r="225" spans="1:56" s="100" customFormat="1" hidden="1" x14ac:dyDescent="0.25">
      <c r="A225" s="287">
        <v>3213</v>
      </c>
      <c r="B225" s="288"/>
      <c r="C225" s="289"/>
      <c r="D225" s="242" t="s">
        <v>66</v>
      </c>
      <c r="E225" s="234">
        <v>925.11</v>
      </c>
      <c r="F225" s="234">
        <v>1327.2280841462605</v>
      </c>
      <c r="G225" s="234">
        <v>1200</v>
      </c>
      <c r="H225" s="234">
        <f t="shared" si="181"/>
        <v>600</v>
      </c>
      <c r="I225" s="234">
        <v>1800</v>
      </c>
    </row>
    <row r="226" spans="1:56" s="100" customFormat="1" ht="26.25" hidden="1" x14ac:dyDescent="0.25">
      <c r="A226" s="287">
        <v>3214</v>
      </c>
      <c r="B226" s="288"/>
      <c r="C226" s="289"/>
      <c r="D226" s="242" t="s">
        <v>67</v>
      </c>
      <c r="E226" s="234">
        <v>377.79</v>
      </c>
      <c r="F226" s="234">
        <v>398.16842524387812</v>
      </c>
      <c r="G226" s="234">
        <v>750</v>
      </c>
      <c r="H226" s="234">
        <f t="shared" si="181"/>
        <v>0</v>
      </c>
      <c r="I226" s="234">
        <v>750</v>
      </c>
    </row>
    <row r="227" spans="1:56" s="100" customFormat="1" hidden="1" x14ac:dyDescent="0.25">
      <c r="A227" s="284">
        <v>322</v>
      </c>
      <c r="B227" s="285"/>
      <c r="C227" s="286"/>
      <c r="D227" s="241" t="s">
        <v>68</v>
      </c>
      <c r="E227" s="231">
        <f>SUM(E228:E233)</f>
        <v>2824.64</v>
      </c>
      <c r="F227" s="231">
        <f t="shared" ref="F227:G227" si="182">SUM(F228:F233)</f>
        <v>13869.535736279779</v>
      </c>
      <c r="G227" s="231">
        <f t="shared" si="182"/>
        <v>13400</v>
      </c>
      <c r="H227" s="231">
        <f t="shared" si="181"/>
        <v>-3500</v>
      </c>
      <c r="I227" s="231">
        <f t="shared" ref="I227" si="183">SUM(I228:I233)</f>
        <v>9900</v>
      </c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</row>
    <row r="228" spans="1:56" s="100" customFormat="1" hidden="1" x14ac:dyDescent="0.25">
      <c r="A228" s="287">
        <v>3221</v>
      </c>
      <c r="B228" s="288"/>
      <c r="C228" s="289"/>
      <c r="D228" s="242" t="s">
        <v>91</v>
      </c>
      <c r="E228" s="234">
        <v>209.21</v>
      </c>
      <c r="F228" s="234">
        <v>331.80702103656512</v>
      </c>
      <c r="G228" s="234">
        <v>500</v>
      </c>
      <c r="H228" s="234">
        <f t="shared" si="181"/>
        <v>1500</v>
      </c>
      <c r="I228" s="234">
        <v>2000</v>
      </c>
    </row>
    <row r="229" spans="1:56" s="100" customFormat="1" hidden="1" x14ac:dyDescent="0.25">
      <c r="A229" s="287">
        <v>3222</v>
      </c>
      <c r="B229" s="288"/>
      <c r="C229" s="289"/>
      <c r="D229" s="242" t="s">
        <v>70</v>
      </c>
      <c r="E229" s="234">
        <v>946.63</v>
      </c>
      <c r="F229" s="234">
        <v>796.34</v>
      </c>
      <c r="G229" s="234">
        <v>1000</v>
      </c>
      <c r="H229" s="234">
        <f t="shared" si="181"/>
        <v>0</v>
      </c>
      <c r="I229" s="234">
        <v>1000</v>
      </c>
    </row>
    <row r="230" spans="1:56" s="100" customFormat="1" hidden="1" x14ac:dyDescent="0.25">
      <c r="A230" s="287">
        <v>3223</v>
      </c>
      <c r="B230" s="288"/>
      <c r="C230" s="289"/>
      <c r="D230" s="242" t="s">
        <v>71</v>
      </c>
      <c r="E230" s="234">
        <v>142.31</v>
      </c>
      <c r="F230" s="234">
        <v>10617.824673170084</v>
      </c>
      <c r="G230" s="234">
        <v>10000</v>
      </c>
      <c r="H230" s="234">
        <f t="shared" si="181"/>
        <v>-5000</v>
      </c>
      <c r="I230" s="234">
        <v>5000</v>
      </c>
    </row>
    <row r="231" spans="1:56" s="100" customFormat="1" ht="26.25" hidden="1" x14ac:dyDescent="0.25">
      <c r="A231" s="287">
        <v>3224</v>
      </c>
      <c r="B231" s="288"/>
      <c r="C231" s="289"/>
      <c r="D231" s="242" t="s">
        <v>72</v>
      </c>
      <c r="E231" s="234">
        <v>0</v>
      </c>
      <c r="F231" s="234">
        <v>0</v>
      </c>
      <c r="G231" s="234">
        <v>0</v>
      </c>
      <c r="H231" s="234">
        <f t="shared" si="181"/>
        <v>0</v>
      </c>
      <c r="I231" s="234">
        <v>0</v>
      </c>
    </row>
    <row r="232" spans="1:56" s="100" customFormat="1" hidden="1" x14ac:dyDescent="0.25">
      <c r="A232" s="287">
        <v>3225</v>
      </c>
      <c r="B232" s="288"/>
      <c r="C232" s="289"/>
      <c r="D232" s="242" t="s">
        <v>92</v>
      </c>
      <c r="E232" s="234">
        <v>1058.6600000000001</v>
      </c>
      <c r="F232" s="234">
        <v>1459.95</v>
      </c>
      <c r="G232" s="234">
        <v>500</v>
      </c>
      <c r="H232" s="234">
        <f t="shared" si="181"/>
        <v>0</v>
      </c>
      <c r="I232" s="234">
        <v>500</v>
      </c>
    </row>
    <row r="233" spans="1:56" s="100" customFormat="1" hidden="1" x14ac:dyDescent="0.25">
      <c r="A233" s="287">
        <v>3227</v>
      </c>
      <c r="B233" s="288"/>
      <c r="C233" s="289"/>
      <c r="D233" s="242" t="s">
        <v>93</v>
      </c>
      <c r="E233" s="234">
        <v>467.83</v>
      </c>
      <c r="F233" s="234">
        <v>663.61404207313024</v>
      </c>
      <c r="G233" s="234">
        <v>1400</v>
      </c>
      <c r="H233" s="234">
        <f t="shared" si="181"/>
        <v>0</v>
      </c>
      <c r="I233" s="234">
        <v>1400</v>
      </c>
    </row>
    <row r="234" spans="1:56" s="100" customFormat="1" hidden="1" x14ac:dyDescent="0.25">
      <c r="A234" s="284">
        <v>323</v>
      </c>
      <c r="B234" s="285"/>
      <c r="C234" s="286"/>
      <c r="D234" s="241" t="s">
        <v>75</v>
      </c>
      <c r="E234" s="231">
        <f>SUM(E235:E242)</f>
        <v>15055.630000000001</v>
      </c>
      <c r="F234" s="231">
        <f t="shared" ref="F234:G234" si="184">SUM(F235:F242)</f>
        <v>12940.479317804764</v>
      </c>
      <c r="G234" s="231">
        <f t="shared" si="184"/>
        <v>4400</v>
      </c>
      <c r="H234" s="231">
        <f t="shared" si="181"/>
        <v>2350</v>
      </c>
      <c r="I234" s="231">
        <f t="shared" ref="I234" si="185">SUM(I235:I242)</f>
        <v>6750</v>
      </c>
    </row>
    <row r="235" spans="1:56" s="100" customFormat="1" hidden="1" x14ac:dyDescent="0.25">
      <c r="A235" s="287">
        <v>3231</v>
      </c>
      <c r="B235" s="288"/>
      <c r="C235" s="289"/>
      <c r="D235" s="242" t="s">
        <v>76</v>
      </c>
      <c r="E235" s="234">
        <f>276.66-185.81</f>
        <v>90.850000000000023</v>
      </c>
      <c r="F235" s="234">
        <v>265.44561682925212</v>
      </c>
      <c r="G235" s="234">
        <v>200</v>
      </c>
      <c r="H235" s="234">
        <f t="shared" si="181"/>
        <v>300</v>
      </c>
      <c r="I235" s="234">
        <v>500</v>
      </c>
    </row>
    <row r="236" spans="1:56" s="100" customFormat="1" ht="26.25" hidden="1" x14ac:dyDescent="0.25">
      <c r="A236" s="287">
        <v>3232</v>
      </c>
      <c r="B236" s="288"/>
      <c r="C236" s="289"/>
      <c r="D236" s="242" t="s">
        <v>77</v>
      </c>
      <c r="E236" s="234">
        <v>0</v>
      </c>
      <c r="F236" s="234">
        <v>0</v>
      </c>
      <c r="G236" s="234">
        <v>0</v>
      </c>
      <c r="H236" s="234">
        <f t="shared" si="181"/>
        <v>0</v>
      </c>
      <c r="I236" s="234">
        <v>0</v>
      </c>
    </row>
    <row r="237" spans="1:56" s="100" customFormat="1" hidden="1" x14ac:dyDescent="0.25">
      <c r="A237" s="287">
        <v>3233</v>
      </c>
      <c r="B237" s="288"/>
      <c r="C237" s="289"/>
      <c r="D237" s="242" t="s">
        <v>78</v>
      </c>
      <c r="E237" s="234">
        <v>145.83000000000001</v>
      </c>
      <c r="F237" s="234">
        <v>929.05965890238235</v>
      </c>
      <c r="G237" s="234">
        <v>200</v>
      </c>
      <c r="H237" s="234">
        <f t="shared" si="181"/>
        <v>50</v>
      </c>
      <c r="I237" s="234">
        <v>250</v>
      </c>
      <c r="J237" s="107"/>
    </row>
    <row r="238" spans="1:56" s="100" customFormat="1" hidden="1" x14ac:dyDescent="0.25">
      <c r="A238" s="287">
        <v>3234</v>
      </c>
      <c r="B238" s="288"/>
      <c r="C238" s="289"/>
      <c r="D238" s="242" t="s">
        <v>79</v>
      </c>
      <c r="E238" s="234">
        <v>280.29000000000002</v>
      </c>
      <c r="F238" s="234">
        <v>0</v>
      </c>
      <c r="G238" s="234">
        <v>200</v>
      </c>
      <c r="H238" s="234">
        <f t="shared" si="181"/>
        <v>0</v>
      </c>
      <c r="I238" s="234">
        <v>200</v>
      </c>
    </row>
    <row r="239" spans="1:56" s="100" customFormat="1" hidden="1" x14ac:dyDescent="0.25">
      <c r="A239" s="287">
        <v>3236</v>
      </c>
      <c r="B239" s="288"/>
      <c r="C239" s="289"/>
      <c r="D239" s="242" t="s">
        <v>81</v>
      </c>
      <c r="E239" s="234">
        <v>46.45</v>
      </c>
      <c r="F239" s="234">
        <v>132.72280841462606</v>
      </c>
      <c r="G239" s="234">
        <v>100</v>
      </c>
      <c r="H239" s="234">
        <f t="shared" si="181"/>
        <v>0</v>
      </c>
      <c r="I239" s="234">
        <v>100</v>
      </c>
    </row>
    <row r="240" spans="1:56" s="100" customFormat="1" hidden="1" x14ac:dyDescent="0.25">
      <c r="A240" s="287">
        <v>3237</v>
      </c>
      <c r="B240" s="288"/>
      <c r="C240" s="289"/>
      <c r="D240" s="242" t="s">
        <v>82</v>
      </c>
      <c r="E240" s="234">
        <v>13362.19</v>
      </c>
      <c r="F240" s="234">
        <v>10617.83</v>
      </c>
      <c r="G240" s="234">
        <v>3000</v>
      </c>
      <c r="H240" s="234">
        <f t="shared" si="181"/>
        <v>0</v>
      </c>
      <c r="I240" s="234">
        <v>3000</v>
      </c>
    </row>
    <row r="241" spans="1:56" s="100" customFormat="1" hidden="1" x14ac:dyDescent="0.25">
      <c r="A241" s="287">
        <v>3238</v>
      </c>
      <c r="B241" s="288"/>
      <c r="C241" s="289"/>
      <c r="D241" s="242" t="s">
        <v>83</v>
      </c>
      <c r="E241" s="234">
        <v>434.95</v>
      </c>
      <c r="F241" s="234">
        <v>530.89123365850423</v>
      </c>
      <c r="G241" s="234">
        <v>200</v>
      </c>
      <c r="H241" s="234">
        <f t="shared" si="181"/>
        <v>0</v>
      </c>
      <c r="I241" s="234">
        <v>200</v>
      </c>
    </row>
    <row r="242" spans="1:56" s="100" customFormat="1" hidden="1" x14ac:dyDescent="0.25">
      <c r="A242" s="287">
        <v>3239</v>
      </c>
      <c r="B242" s="288"/>
      <c r="C242" s="289"/>
      <c r="D242" s="242" t="s">
        <v>84</v>
      </c>
      <c r="E242" s="234">
        <v>695.07</v>
      </c>
      <c r="F242" s="234">
        <v>464.53</v>
      </c>
      <c r="G242" s="234">
        <v>500</v>
      </c>
      <c r="H242" s="234">
        <f t="shared" si="181"/>
        <v>2000</v>
      </c>
      <c r="I242" s="234">
        <v>2500</v>
      </c>
    </row>
    <row r="243" spans="1:56" s="100" customFormat="1" ht="26.25" hidden="1" x14ac:dyDescent="0.25">
      <c r="A243" s="284">
        <v>329</v>
      </c>
      <c r="B243" s="285"/>
      <c r="C243" s="286"/>
      <c r="D243" s="241" t="s">
        <v>85</v>
      </c>
      <c r="E243" s="231">
        <f>SUM(E244:E249)</f>
        <v>6756.25</v>
      </c>
      <c r="F243" s="231">
        <f t="shared" ref="F243:G243" si="186">SUM(F244:F249)</f>
        <v>7034.3088459751807</v>
      </c>
      <c r="G243" s="231">
        <f t="shared" si="186"/>
        <v>10100</v>
      </c>
      <c r="H243" s="231">
        <f t="shared" si="181"/>
        <v>-400</v>
      </c>
      <c r="I243" s="231">
        <f t="shared" ref="I243" si="187">SUM(I244:I249)</f>
        <v>9700</v>
      </c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</row>
    <row r="244" spans="1:56" s="100" customFormat="1" hidden="1" x14ac:dyDescent="0.25">
      <c r="A244" s="287">
        <v>3292</v>
      </c>
      <c r="B244" s="288"/>
      <c r="C244" s="289"/>
      <c r="D244" s="242" t="s">
        <v>87</v>
      </c>
      <c r="E244" s="234">
        <v>0</v>
      </c>
      <c r="F244" s="234">
        <v>2389.0105514632687</v>
      </c>
      <c r="G244" s="234">
        <v>2400</v>
      </c>
      <c r="H244" s="234">
        <f t="shared" si="181"/>
        <v>-50</v>
      </c>
      <c r="I244" s="234">
        <v>2350</v>
      </c>
    </row>
    <row r="245" spans="1:56" s="100" customFormat="1" hidden="1" x14ac:dyDescent="0.25">
      <c r="A245" s="287">
        <v>3293</v>
      </c>
      <c r="B245" s="288"/>
      <c r="C245" s="289"/>
      <c r="D245" s="242" t="s">
        <v>88</v>
      </c>
      <c r="E245" s="234">
        <v>3811.91</v>
      </c>
      <c r="F245" s="234">
        <v>2256.2877430486428</v>
      </c>
      <c r="G245" s="234">
        <v>2500</v>
      </c>
      <c r="H245" s="234">
        <f t="shared" si="181"/>
        <v>-500</v>
      </c>
      <c r="I245" s="234">
        <v>2000</v>
      </c>
    </row>
    <row r="246" spans="1:56" s="100" customFormat="1" hidden="1" x14ac:dyDescent="0.25">
      <c r="A246" s="287">
        <v>3294</v>
      </c>
      <c r="B246" s="288"/>
      <c r="C246" s="289"/>
      <c r="D246" s="242" t="s">
        <v>94</v>
      </c>
      <c r="E246" s="234">
        <v>119.45</v>
      </c>
      <c r="F246" s="234">
        <v>132.72280841462606</v>
      </c>
      <c r="G246" s="234">
        <v>100</v>
      </c>
      <c r="H246" s="234">
        <f t="shared" si="181"/>
        <v>100</v>
      </c>
      <c r="I246" s="234">
        <v>200</v>
      </c>
    </row>
    <row r="247" spans="1:56" s="100" customFormat="1" hidden="1" x14ac:dyDescent="0.25">
      <c r="A247" s="287">
        <v>3295</v>
      </c>
      <c r="B247" s="288"/>
      <c r="C247" s="289"/>
      <c r="D247" s="242" t="s">
        <v>90</v>
      </c>
      <c r="E247" s="234">
        <v>0</v>
      </c>
      <c r="F247" s="234">
        <v>132.72280841462606</v>
      </c>
      <c r="G247" s="234">
        <v>50</v>
      </c>
      <c r="H247" s="234">
        <f t="shared" si="181"/>
        <v>50</v>
      </c>
      <c r="I247" s="234">
        <v>100</v>
      </c>
      <c r="J247" s="107">
        <f>I247+I356</f>
        <v>3500</v>
      </c>
    </row>
    <row r="248" spans="1:56" s="100" customFormat="1" hidden="1" x14ac:dyDescent="0.25">
      <c r="A248" s="287">
        <v>3296</v>
      </c>
      <c r="B248" s="288"/>
      <c r="C248" s="289"/>
      <c r="D248" s="242" t="s">
        <v>95</v>
      </c>
      <c r="E248" s="234">
        <v>78.05</v>
      </c>
      <c r="F248" s="234">
        <v>132.72280841462606</v>
      </c>
      <c r="G248" s="234">
        <v>50</v>
      </c>
      <c r="H248" s="234">
        <f t="shared" si="181"/>
        <v>0</v>
      </c>
      <c r="I248" s="234">
        <v>50</v>
      </c>
      <c r="J248" s="107">
        <f>I248+I357</f>
        <v>1550</v>
      </c>
    </row>
    <row r="249" spans="1:56" s="100" customFormat="1" ht="26.25" hidden="1" x14ac:dyDescent="0.25">
      <c r="A249" s="287">
        <v>3299</v>
      </c>
      <c r="B249" s="288"/>
      <c r="C249" s="289"/>
      <c r="D249" s="242" t="s">
        <v>85</v>
      </c>
      <c r="E249" s="234">
        <f>3086.15-339.31</f>
        <v>2746.84</v>
      </c>
      <c r="F249" s="234">
        <v>1990.8421262193906</v>
      </c>
      <c r="G249" s="234">
        <v>5000</v>
      </c>
      <c r="H249" s="234">
        <f t="shared" si="181"/>
        <v>0</v>
      </c>
      <c r="I249" s="234">
        <v>5000</v>
      </c>
    </row>
    <row r="250" spans="1:56" s="100" customFormat="1" x14ac:dyDescent="0.25">
      <c r="A250" s="280">
        <v>34</v>
      </c>
      <c r="B250" s="281"/>
      <c r="C250" s="282"/>
      <c r="D250" s="279" t="s">
        <v>99</v>
      </c>
      <c r="E250" s="229">
        <f>E251</f>
        <v>466.74</v>
      </c>
      <c r="F250" s="229">
        <f t="shared" ref="F250:I250" si="188">F251</f>
        <v>398.16842524387812</v>
      </c>
      <c r="G250" s="229">
        <f t="shared" si="188"/>
        <v>250</v>
      </c>
      <c r="H250" s="229">
        <f t="shared" si="181"/>
        <v>50</v>
      </c>
      <c r="I250" s="229">
        <f t="shared" si="188"/>
        <v>300</v>
      </c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</row>
    <row r="251" spans="1:56" s="100" customFormat="1" hidden="1" x14ac:dyDescent="0.25">
      <c r="A251" s="284">
        <v>343</v>
      </c>
      <c r="B251" s="285"/>
      <c r="C251" s="286"/>
      <c r="D251" s="241" t="s">
        <v>100</v>
      </c>
      <c r="E251" s="231">
        <f>SUM(E252:E253)</f>
        <v>466.74</v>
      </c>
      <c r="F251" s="231">
        <f t="shared" ref="F251:G251" si="189">SUM(F252:F253)</f>
        <v>398.16842524387812</v>
      </c>
      <c r="G251" s="231">
        <f t="shared" si="189"/>
        <v>250</v>
      </c>
      <c r="H251" s="231">
        <f t="shared" si="181"/>
        <v>50</v>
      </c>
      <c r="I251" s="231">
        <f t="shared" ref="I251" si="190">SUM(I252:I253)</f>
        <v>300</v>
      </c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</row>
    <row r="252" spans="1:56" s="100" customFormat="1" ht="26.25" hidden="1" x14ac:dyDescent="0.25">
      <c r="A252" s="287">
        <v>3431</v>
      </c>
      <c r="B252" s="288"/>
      <c r="C252" s="289"/>
      <c r="D252" s="242" t="s">
        <v>101</v>
      </c>
      <c r="E252" s="234">
        <v>466.74</v>
      </c>
      <c r="F252" s="234">
        <v>398.16842524387812</v>
      </c>
      <c r="G252" s="234">
        <v>250</v>
      </c>
      <c r="H252" s="234">
        <f t="shared" si="181"/>
        <v>50</v>
      </c>
      <c r="I252" s="234">
        <v>300</v>
      </c>
    </row>
    <row r="253" spans="1:56" s="100" customFormat="1" hidden="1" x14ac:dyDescent="0.25">
      <c r="A253" s="287">
        <v>3433</v>
      </c>
      <c r="B253" s="288"/>
      <c r="C253" s="289"/>
      <c r="D253" s="242" t="s">
        <v>102</v>
      </c>
      <c r="E253" s="234">
        <v>0</v>
      </c>
      <c r="F253" s="234">
        <v>0</v>
      </c>
      <c r="G253" s="234">
        <v>0</v>
      </c>
      <c r="H253" s="234">
        <f t="shared" si="181"/>
        <v>0</v>
      </c>
      <c r="I253" s="234">
        <v>0</v>
      </c>
    </row>
    <row r="254" spans="1:56" s="100" customFormat="1" ht="26.25" x14ac:dyDescent="0.25">
      <c r="A254" s="280">
        <v>36</v>
      </c>
      <c r="B254" s="281"/>
      <c r="C254" s="282"/>
      <c r="D254" s="279" t="s">
        <v>281</v>
      </c>
      <c r="E254" s="229"/>
      <c r="F254" s="229"/>
      <c r="G254" s="229">
        <f>G255</f>
        <v>50</v>
      </c>
      <c r="H254" s="229">
        <f t="shared" si="181"/>
        <v>-25</v>
      </c>
      <c r="I254" s="229">
        <f>I255</f>
        <v>25</v>
      </c>
    </row>
    <row r="255" spans="1:56" s="100" customFormat="1" ht="26.25" hidden="1" x14ac:dyDescent="0.25">
      <c r="A255" s="284">
        <v>369</v>
      </c>
      <c r="B255" s="285"/>
      <c r="C255" s="286"/>
      <c r="D255" s="241" t="s">
        <v>270</v>
      </c>
      <c r="E255" s="231"/>
      <c r="F255" s="231"/>
      <c r="G255" s="231">
        <f>G256</f>
        <v>50</v>
      </c>
      <c r="H255" s="231">
        <f t="shared" si="181"/>
        <v>-25</v>
      </c>
      <c r="I255" s="231">
        <f>I256</f>
        <v>25</v>
      </c>
    </row>
    <row r="256" spans="1:56" s="100" customFormat="1" ht="31.5" hidden="1" customHeight="1" x14ac:dyDescent="0.25">
      <c r="A256" s="287">
        <v>3691</v>
      </c>
      <c r="B256" s="288"/>
      <c r="C256" s="289"/>
      <c r="D256" s="242" t="s">
        <v>282</v>
      </c>
      <c r="E256" s="234"/>
      <c r="F256" s="234"/>
      <c r="G256" s="234">
        <v>50</v>
      </c>
      <c r="H256" s="234">
        <f t="shared" si="181"/>
        <v>-25</v>
      </c>
      <c r="I256" s="234">
        <v>25</v>
      </c>
    </row>
    <row r="257" spans="1:56" s="100" customFormat="1" ht="38.25" x14ac:dyDescent="0.25">
      <c r="A257" s="280">
        <v>38</v>
      </c>
      <c r="B257" s="281"/>
      <c r="C257" s="282"/>
      <c r="D257" s="346" t="s">
        <v>309</v>
      </c>
      <c r="E257" s="229">
        <f>E258</f>
        <v>0</v>
      </c>
      <c r="F257" s="229">
        <f t="shared" ref="F257:I258" si="191">F258</f>
        <v>0</v>
      </c>
      <c r="G257" s="229">
        <f t="shared" si="191"/>
        <v>0</v>
      </c>
      <c r="H257" s="229">
        <f t="shared" si="181"/>
        <v>0</v>
      </c>
      <c r="I257" s="229">
        <f t="shared" si="191"/>
        <v>0</v>
      </c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</row>
    <row r="258" spans="1:56" hidden="1" x14ac:dyDescent="0.25">
      <c r="A258" s="35">
        <v>381</v>
      </c>
      <c r="B258" s="78"/>
      <c r="C258" s="79"/>
      <c r="D258" s="32" t="s">
        <v>40</v>
      </c>
      <c r="E258" s="10">
        <f>E259</f>
        <v>0</v>
      </c>
      <c r="F258" s="10">
        <f t="shared" si="191"/>
        <v>0</v>
      </c>
      <c r="G258" s="10">
        <f t="shared" si="191"/>
        <v>0</v>
      </c>
      <c r="H258" s="10">
        <f t="shared" si="181"/>
        <v>0</v>
      </c>
      <c r="I258" s="10">
        <f t="shared" si="191"/>
        <v>0</v>
      </c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</row>
    <row r="259" spans="1:56" hidden="1" x14ac:dyDescent="0.25">
      <c r="A259" s="80">
        <v>3812</v>
      </c>
      <c r="B259" s="81"/>
      <c r="C259" s="82"/>
      <c r="D259" s="33" t="s">
        <v>106</v>
      </c>
      <c r="E259" s="12">
        <v>0</v>
      </c>
      <c r="F259" s="12">
        <v>0</v>
      </c>
      <c r="G259" s="12">
        <v>0</v>
      </c>
      <c r="H259" s="12">
        <f t="shared" si="181"/>
        <v>0</v>
      </c>
      <c r="I259" s="12">
        <v>0</v>
      </c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  <c r="AZ259" s="100"/>
      <c r="BA259" s="100"/>
      <c r="BB259" s="100"/>
      <c r="BC259" s="100"/>
      <c r="BD259" s="100"/>
    </row>
    <row r="260" spans="1:56" ht="15" customHeight="1" x14ac:dyDescent="0.25">
      <c r="A260" s="328" t="s">
        <v>182</v>
      </c>
      <c r="B260" s="328"/>
      <c r="C260" s="328"/>
      <c r="D260" s="91" t="s">
        <v>35</v>
      </c>
      <c r="E260" s="14">
        <f>E261</f>
        <v>10229.290000000001</v>
      </c>
      <c r="F260" s="14">
        <f t="shared" ref="F260:I260" si="192">F261</f>
        <v>10219.664462804432</v>
      </c>
      <c r="G260" s="14">
        <f t="shared" si="192"/>
        <v>16800</v>
      </c>
      <c r="H260" s="14">
        <f t="shared" si="181"/>
        <v>-1000</v>
      </c>
      <c r="I260" s="14">
        <f t="shared" si="192"/>
        <v>15800</v>
      </c>
      <c r="J260" s="103"/>
      <c r="K260" s="224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</row>
    <row r="261" spans="1:56" x14ac:dyDescent="0.25">
      <c r="A261" s="75">
        <v>3</v>
      </c>
      <c r="B261" s="76"/>
      <c r="C261" s="77"/>
      <c r="D261" s="68" t="s">
        <v>52</v>
      </c>
      <c r="E261" s="6">
        <f>E262</f>
        <v>10229.290000000001</v>
      </c>
      <c r="F261" s="6">
        <f t="shared" ref="F261:I261" si="193">F262</f>
        <v>10219.664462804432</v>
      </c>
      <c r="G261" s="6">
        <f t="shared" si="193"/>
        <v>16800</v>
      </c>
      <c r="H261" s="6">
        <f t="shared" si="181"/>
        <v>-1000</v>
      </c>
      <c r="I261" s="6">
        <f t="shared" si="193"/>
        <v>15800</v>
      </c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</row>
    <row r="262" spans="1:56" s="100" customFormat="1" x14ac:dyDescent="0.25">
      <c r="A262" s="280">
        <v>32</v>
      </c>
      <c r="B262" s="281"/>
      <c r="C262" s="282"/>
      <c r="D262" s="279" t="s">
        <v>62</v>
      </c>
      <c r="E262" s="229">
        <f>E263+E267+E274+E283</f>
        <v>10229.290000000001</v>
      </c>
      <c r="F262" s="229">
        <f t="shared" ref="F262:G262" si="194">F263+F267+F274+F283</f>
        <v>10219.664462804432</v>
      </c>
      <c r="G262" s="229">
        <f t="shared" si="194"/>
        <v>16800</v>
      </c>
      <c r="H262" s="229">
        <f t="shared" si="181"/>
        <v>-1000</v>
      </c>
      <c r="I262" s="229">
        <f t="shared" ref="I262" si="195">I263+I267+I274+I283</f>
        <v>15800</v>
      </c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</row>
    <row r="263" spans="1:56" hidden="1" x14ac:dyDescent="0.25">
      <c r="A263" s="35">
        <v>321</v>
      </c>
      <c r="B263" s="78"/>
      <c r="C263" s="79"/>
      <c r="D263" s="27" t="s">
        <v>63</v>
      </c>
      <c r="E263" s="10">
        <f>SUM(E264:E266)</f>
        <v>0</v>
      </c>
      <c r="F263" s="10">
        <f t="shared" ref="F263:G263" si="196">SUM(F264:F266)</f>
        <v>0</v>
      </c>
      <c r="G263" s="10">
        <f t="shared" si="196"/>
        <v>0</v>
      </c>
      <c r="H263" s="10">
        <f t="shared" si="181"/>
        <v>0</v>
      </c>
      <c r="I263" s="10">
        <f t="shared" ref="I263" si="197">SUM(I264:I266)</f>
        <v>0</v>
      </c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</row>
    <row r="264" spans="1:56" hidden="1" x14ac:dyDescent="0.25">
      <c r="A264" s="80">
        <v>3211</v>
      </c>
      <c r="B264" s="81"/>
      <c r="C264" s="82"/>
      <c r="D264" s="28" t="s">
        <v>64</v>
      </c>
      <c r="E264" s="12">
        <v>0</v>
      </c>
      <c r="F264" s="12">
        <v>0</v>
      </c>
      <c r="G264" s="12">
        <v>0</v>
      </c>
      <c r="H264" s="12">
        <f t="shared" si="181"/>
        <v>0</v>
      </c>
      <c r="I264" s="12">
        <v>0</v>
      </c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  <c r="AZ264" s="100"/>
      <c r="BA264" s="100"/>
      <c r="BB264" s="100"/>
      <c r="BC264" s="100"/>
      <c r="BD264" s="100"/>
    </row>
    <row r="265" spans="1:56" hidden="1" x14ac:dyDescent="0.25">
      <c r="A265" s="80">
        <v>3213</v>
      </c>
      <c r="B265" s="81"/>
      <c r="C265" s="82"/>
      <c r="D265" s="28" t="s">
        <v>66</v>
      </c>
      <c r="E265" s="12">
        <v>0</v>
      </c>
      <c r="F265" s="12">
        <v>0</v>
      </c>
      <c r="G265" s="12">
        <v>0</v>
      </c>
      <c r="H265" s="12">
        <f t="shared" si="181"/>
        <v>0</v>
      </c>
      <c r="I265" s="12">
        <v>0</v>
      </c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100"/>
      <c r="BD265" s="100"/>
    </row>
    <row r="266" spans="1:56" ht="26.25" hidden="1" x14ac:dyDescent="0.25">
      <c r="A266" s="80">
        <v>3214</v>
      </c>
      <c r="B266" s="81"/>
      <c r="C266" s="82"/>
      <c r="D266" s="28" t="s">
        <v>67</v>
      </c>
      <c r="E266" s="12">
        <v>0</v>
      </c>
      <c r="F266" s="12">
        <v>0</v>
      </c>
      <c r="G266" s="12">
        <v>0</v>
      </c>
      <c r="H266" s="12">
        <f t="shared" si="181"/>
        <v>0</v>
      </c>
      <c r="I266" s="12">
        <v>0</v>
      </c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100"/>
      <c r="BB266" s="100"/>
      <c r="BC266" s="100"/>
      <c r="BD266" s="100"/>
    </row>
    <row r="267" spans="1:56" hidden="1" x14ac:dyDescent="0.25">
      <c r="A267" s="35">
        <v>322</v>
      </c>
      <c r="B267" s="78"/>
      <c r="C267" s="79"/>
      <c r="D267" s="27" t="s">
        <v>68</v>
      </c>
      <c r="E267" s="10">
        <f>SUM(E268:E273)</f>
        <v>5317.66</v>
      </c>
      <c r="F267" s="10">
        <f t="shared" ref="F267:G267" si="198">SUM(F268:F273)</f>
        <v>8826.0704207313029</v>
      </c>
      <c r="G267" s="10">
        <f t="shared" si="198"/>
        <v>11500</v>
      </c>
      <c r="H267" s="10">
        <f t="shared" si="181"/>
        <v>-1000</v>
      </c>
      <c r="I267" s="10">
        <f t="shared" ref="I267" si="199">SUM(I268:I273)</f>
        <v>10500</v>
      </c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100"/>
      <c r="BB267" s="100"/>
      <c r="BC267" s="100"/>
      <c r="BD267" s="100"/>
    </row>
    <row r="268" spans="1:56" hidden="1" x14ac:dyDescent="0.25">
      <c r="A268" s="80">
        <v>3221</v>
      </c>
      <c r="B268" s="81"/>
      <c r="C268" s="82"/>
      <c r="D268" s="28" t="s">
        <v>91</v>
      </c>
      <c r="E268" s="12">
        <v>3851.61</v>
      </c>
      <c r="F268" s="12">
        <v>6636.1404207313026</v>
      </c>
      <c r="G268" s="12">
        <v>7000</v>
      </c>
      <c r="H268" s="12">
        <f t="shared" si="181"/>
        <v>0</v>
      </c>
      <c r="I268" s="12">
        <v>7000</v>
      </c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100"/>
      <c r="AV268" s="100"/>
      <c r="AW268" s="100"/>
      <c r="AX268" s="100"/>
      <c r="AY268" s="100"/>
      <c r="AZ268" s="100"/>
      <c r="BA268" s="100"/>
      <c r="BB268" s="100"/>
      <c r="BC268" s="100"/>
      <c r="BD268" s="100"/>
    </row>
    <row r="269" spans="1:56" hidden="1" x14ac:dyDescent="0.25">
      <c r="A269" s="80">
        <v>3222</v>
      </c>
      <c r="B269" s="81"/>
      <c r="C269" s="82"/>
      <c r="D269" s="28" t="s">
        <v>70</v>
      </c>
      <c r="E269" s="12">
        <v>0</v>
      </c>
      <c r="F269" s="12">
        <v>1260.8699999999999</v>
      </c>
      <c r="G269" s="12">
        <v>1000</v>
      </c>
      <c r="H269" s="12">
        <f t="shared" si="181"/>
        <v>-500</v>
      </c>
      <c r="I269" s="12">
        <v>500</v>
      </c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100"/>
      <c r="AV269" s="100"/>
      <c r="AW269" s="100"/>
      <c r="AX269" s="100"/>
      <c r="AY269" s="100"/>
      <c r="AZ269" s="100"/>
      <c r="BA269" s="100"/>
      <c r="BB269" s="100"/>
      <c r="BC269" s="100"/>
      <c r="BD269" s="100"/>
    </row>
    <row r="270" spans="1:56" hidden="1" x14ac:dyDescent="0.25">
      <c r="A270" s="80">
        <v>3223</v>
      </c>
      <c r="B270" s="81"/>
      <c r="C270" s="82"/>
      <c r="D270" s="28" t="s">
        <v>71</v>
      </c>
      <c r="E270" s="12">
        <v>0</v>
      </c>
      <c r="F270" s="12">
        <v>0</v>
      </c>
      <c r="G270" s="12">
        <v>0</v>
      </c>
      <c r="H270" s="12">
        <f t="shared" si="181"/>
        <v>0</v>
      </c>
      <c r="I270" s="12">
        <v>0</v>
      </c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100"/>
      <c r="AV270" s="100"/>
      <c r="AW270" s="100"/>
      <c r="AX270" s="100"/>
      <c r="AY270" s="100"/>
      <c r="AZ270" s="100"/>
      <c r="BA270" s="100"/>
      <c r="BB270" s="100"/>
      <c r="BC270" s="100"/>
      <c r="BD270" s="100"/>
    </row>
    <row r="271" spans="1:56" ht="26.25" hidden="1" x14ac:dyDescent="0.25">
      <c r="A271" s="80">
        <v>3224</v>
      </c>
      <c r="B271" s="81"/>
      <c r="C271" s="82"/>
      <c r="D271" s="28" t="s">
        <v>72</v>
      </c>
      <c r="E271" s="12">
        <v>263.60000000000002</v>
      </c>
      <c r="F271" s="12">
        <v>0</v>
      </c>
      <c r="G271" s="12">
        <v>1500</v>
      </c>
      <c r="H271" s="12">
        <f t="shared" si="181"/>
        <v>500</v>
      </c>
      <c r="I271" s="12">
        <v>2000</v>
      </c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100"/>
      <c r="AV271" s="100"/>
      <c r="AW271" s="100"/>
      <c r="AX271" s="100"/>
      <c r="AY271" s="100"/>
      <c r="AZ271" s="100"/>
      <c r="BA271" s="100"/>
      <c r="BB271" s="100"/>
      <c r="BC271" s="100"/>
      <c r="BD271" s="100"/>
    </row>
    <row r="272" spans="1:56" hidden="1" x14ac:dyDescent="0.25">
      <c r="A272" s="80">
        <v>3225</v>
      </c>
      <c r="B272" s="81"/>
      <c r="C272" s="82"/>
      <c r="D272" s="28" t="s">
        <v>92</v>
      </c>
      <c r="E272" s="12">
        <v>1202.45</v>
      </c>
      <c r="F272" s="12">
        <v>929.06</v>
      </c>
      <c r="G272" s="12">
        <v>2000</v>
      </c>
      <c r="H272" s="12">
        <f t="shared" si="181"/>
        <v>-1000</v>
      </c>
      <c r="I272" s="12">
        <v>1000</v>
      </c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100"/>
      <c r="BB272" s="100"/>
      <c r="BC272" s="100"/>
      <c r="BD272" s="100"/>
    </row>
    <row r="273" spans="1:56" hidden="1" x14ac:dyDescent="0.25">
      <c r="A273" s="80">
        <v>3227</v>
      </c>
      <c r="B273" s="81"/>
      <c r="C273" s="82"/>
      <c r="D273" s="28" t="s">
        <v>93</v>
      </c>
      <c r="E273" s="12">
        <v>0</v>
      </c>
      <c r="F273" s="12">
        <v>0</v>
      </c>
      <c r="G273" s="12">
        <v>0</v>
      </c>
      <c r="H273" s="12">
        <f t="shared" si="181"/>
        <v>0</v>
      </c>
      <c r="I273" s="12">
        <v>0</v>
      </c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100"/>
      <c r="AV273" s="100"/>
      <c r="AW273" s="100"/>
      <c r="AX273" s="100"/>
      <c r="AY273" s="100"/>
      <c r="AZ273" s="100"/>
      <c r="BA273" s="100"/>
      <c r="BB273" s="100"/>
      <c r="BC273" s="100"/>
      <c r="BD273" s="100"/>
    </row>
    <row r="274" spans="1:56" hidden="1" x14ac:dyDescent="0.25">
      <c r="A274" s="35">
        <v>323</v>
      </c>
      <c r="B274" s="78"/>
      <c r="C274" s="79"/>
      <c r="D274" s="27" t="s">
        <v>75</v>
      </c>
      <c r="E274" s="10">
        <f>SUM(E275:E282)</f>
        <v>1257.8699999999999</v>
      </c>
      <c r="F274" s="10">
        <f t="shared" ref="F274:G274" si="200">SUM(F275:F282)</f>
        <v>729.98</v>
      </c>
      <c r="G274" s="10">
        <f t="shared" si="200"/>
        <v>3300</v>
      </c>
      <c r="H274" s="10">
        <f t="shared" si="181"/>
        <v>0</v>
      </c>
      <c r="I274" s="10">
        <f t="shared" ref="I274" si="201">SUM(I275:I282)</f>
        <v>3300</v>
      </c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100"/>
      <c r="BB274" s="100"/>
      <c r="BC274" s="100"/>
      <c r="BD274" s="100"/>
    </row>
    <row r="275" spans="1:56" hidden="1" x14ac:dyDescent="0.25">
      <c r="A275" s="80">
        <v>3231</v>
      </c>
      <c r="B275" s="81"/>
      <c r="C275" s="82"/>
      <c r="D275" s="28" t="s">
        <v>76</v>
      </c>
      <c r="E275" s="12">
        <v>0</v>
      </c>
      <c r="F275" s="12">
        <v>0</v>
      </c>
      <c r="G275" s="12">
        <v>1000</v>
      </c>
      <c r="H275" s="12">
        <f t="shared" si="181"/>
        <v>0</v>
      </c>
      <c r="I275" s="12">
        <v>1000</v>
      </c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/>
      <c r="AX275" s="100"/>
      <c r="AY275" s="100"/>
      <c r="AZ275" s="100"/>
      <c r="BA275" s="100"/>
      <c r="BB275" s="100"/>
      <c r="BC275" s="100"/>
      <c r="BD275" s="100"/>
    </row>
    <row r="276" spans="1:56" ht="26.25" hidden="1" x14ac:dyDescent="0.25">
      <c r="A276" s="80">
        <v>3232</v>
      </c>
      <c r="B276" s="81"/>
      <c r="C276" s="82"/>
      <c r="D276" s="28" t="s">
        <v>77</v>
      </c>
      <c r="E276" s="12">
        <v>0</v>
      </c>
      <c r="F276" s="12">
        <v>0</v>
      </c>
      <c r="G276" s="12">
        <v>200</v>
      </c>
      <c r="H276" s="12">
        <f t="shared" si="181"/>
        <v>0</v>
      </c>
      <c r="I276" s="12">
        <v>200</v>
      </c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100"/>
      <c r="AV276" s="100"/>
      <c r="AW276" s="100"/>
      <c r="AX276" s="100"/>
      <c r="AY276" s="100"/>
      <c r="AZ276" s="100"/>
      <c r="BA276" s="100"/>
      <c r="BB276" s="100"/>
      <c r="BC276" s="100"/>
      <c r="BD276" s="100"/>
    </row>
    <row r="277" spans="1:56" hidden="1" x14ac:dyDescent="0.25">
      <c r="A277" s="80">
        <v>3233</v>
      </c>
      <c r="B277" s="81"/>
      <c r="C277" s="82"/>
      <c r="D277" s="28" t="s">
        <v>78</v>
      </c>
      <c r="E277" s="12">
        <v>0</v>
      </c>
      <c r="F277" s="12">
        <v>0</v>
      </c>
      <c r="G277" s="12">
        <v>0</v>
      </c>
      <c r="H277" s="12">
        <f t="shared" si="181"/>
        <v>0</v>
      </c>
      <c r="I277" s="12">
        <v>0</v>
      </c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100"/>
      <c r="AV277" s="100"/>
      <c r="AW277" s="100"/>
      <c r="AX277" s="100"/>
      <c r="AY277" s="100"/>
      <c r="AZ277" s="100"/>
      <c r="BA277" s="100"/>
      <c r="BB277" s="100"/>
      <c r="BC277" s="100"/>
      <c r="BD277" s="100"/>
    </row>
    <row r="278" spans="1:56" hidden="1" x14ac:dyDescent="0.25">
      <c r="A278" s="80">
        <v>3234</v>
      </c>
      <c r="B278" s="81"/>
      <c r="C278" s="82"/>
      <c r="D278" s="28" t="s">
        <v>79</v>
      </c>
      <c r="E278" s="12">
        <v>0</v>
      </c>
      <c r="F278" s="12">
        <v>0</v>
      </c>
      <c r="G278" s="12">
        <v>0</v>
      </c>
      <c r="H278" s="12">
        <f t="shared" si="181"/>
        <v>0</v>
      </c>
      <c r="I278" s="12">
        <v>0</v>
      </c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00"/>
      <c r="AY278" s="100"/>
      <c r="AZ278" s="100"/>
      <c r="BA278" s="100"/>
      <c r="BB278" s="100"/>
      <c r="BC278" s="100"/>
      <c r="BD278" s="100"/>
    </row>
    <row r="279" spans="1:56" hidden="1" x14ac:dyDescent="0.25">
      <c r="A279" s="80">
        <v>3236</v>
      </c>
      <c r="B279" s="81"/>
      <c r="C279" s="82"/>
      <c r="D279" s="28" t="s">
        <v>81</v>
      </c>
      <c r="E279" s="12">
        <v>0</v>
      </c>
      <c r="F279" s="12">
        <v>0</v>
      </c>
      <c r="G279" s="12">
        <v>0</v>
      </c>
      <c r="H279" s="12">
        <f t="shared" si="181"/>
        <v>0</v>
      </c>
      <c r="I279" s="12">
        <v>0</v>
      </c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00"/>
      <c r="AY279" s="100"/>
      <c r="AZ279" s="100"/>
      <c r="BA279" s="100"/>
      <c r="BB279" s="100"/>
      <c r="BC279" s="100"/>
      <c r="BD279" s="100"/>
    </row>
    <row r="280" spans="1:56" hidden="1" x14ac:dyDescent="0.25">
      <c r="A280" s="80">
        <v>3237</v>
      </c>
      <c r="B280" s="81"/>
      <c r="C280" s="82"/>
      <c r="D280" s="28" t="s">
        <v>82</v>
      </c>
      <c r="E280" s="12">
        <v>0</v>
      </c>
      <c r="F280" s="12">
        <v>0</v>
      </c>
      <c r="G280" s="12">
        <v>0</v>
      </c>
      <c r="H280" s="12">
        <f t="shared" si="181"/>
        <v>0</v>
      </c>
      <c r="I280" s="12">
        <v>0</v>
      </c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100"/>
      <c r="AV280" s="100"/>
      <c r="AW280" s="100"/>
      <c r="AX280" s="100"/>
      <c r="AY280" s="100"/>
      <c r="AZ280" s="100"/>
      <c r="BA280" s="100"/>
      <c r="BB280" s="100"/>
      <c r="BC280" s="100"/>
      <c r="BD280" s="100"/>
    </row>
    <row r="281" spans="1:56" hidden="1" x14ac:dyDescent="0.25">
      <c r="A281" s="80">
        <v>3238</v>
      </c>
      <c r="B281" s="81"/>
      <c r="C281" s="82"/>
      <c r="D281" s="28" t="s">
        <v>83</v>
      </c>
      <c r="E281" s="12">
        <v>0</v>
      </c>
      <c r="F281" s="12">
        <v>0</v>
      </c>
      <c r="G281" s="12">
        <v>100</v>
      </c>
      <c r="H281" s="12">
        <f t="shared" si="181"/>
        <v>0</v>
      </c>
      <c r="I281" s="12">
        <v>100</v>
      </c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100"/>
      <c r="AV281" s="100"/>
      <c r="AW281" s="100"/>
      <c r="AX281" s="100"/>
      <c r="AY281" s="100"/>
      <c r="AZ281" s="100"/>
      <c r="BA281" s="100"/>
      <c r="BB281" s="100"/>
      <c r="BC281" s="100"/>
      <c r="BD281" s="100"/>
    </row>
    <row r="282" spans="1:56" hidden="1" x14ac:dyDescent="0.25">
      <c r="A282" s="80">
        <v>3239</v>
      </c>
      <c r="B282" s="81"/>
      <c r="C282" s="82"/>
      <c r="D282" s="28" t="s">
        <v>84</v>
      </c>
      <c r="E282" s="12">
        <v>1257.8699999999999</v>
      </c>
      <c r="F282" s="12">
        <v>729.98</v>
      </c>
      <c r="G282" s="12">
        <v>2000</v>
      </c>
      <c r="H282" s="12">
        <f t="shared" si="181"/>
        <v>0</v>
      </c>
      <c r="I282" s="12">
        <v>2000</v>
      </c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100"/>
      <c r="AV282" s="100"/>
      <c r="AW282" s="100"/>
      <c r="AX282" s="100"/>
      <c r="AY282" s="100"/>
      <c r="AZ282" s="100"/>
      <c r="BA282" s="100"/>
      <c r="BB282" s="100"/>
      <c r="BC282" s="100"/>
      <c r="BD282" s="100"/>
    </row>
    <row r="283" spans="1:56" ht="26.25" hidden="1" x14ac:dyDescent="0.25">
      <c r="A283" s="35">
        <v>329</v>
      </c>
      <c r="B283" s="78"/>
      <c r="C283" s="79"/>
      <c r="D283" s="27" t="s">
        <v>85</v>
      </c>
      <c r="E283" s="10">
        <f>SUM(E284:E289)</f>
        <v>3653.76</v>
      </c>
      <c r="F283" s="10">
        <f t="shared" ref="F283:G283" si="202">SUM(F284:F289)</f>
        <v>663.61404207313024</v>
      </c>
      <c r="G283" s="10">
        <f t="shared" si="202"/>
        <v>2000</v>
      </c>
      <c r="H283" s="10">
        <f t="shared" si="181"/>
        <v>0</v>
      </c>
      <c r="I283" s="10">
        <f t="shared" ref="I283" si="203">SUM(I284:I289)</f>
        <v>2000</v>
      </c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</row>
    <row r="284" spans="1:56" hidden="1" x14ac:dyDescent="0.25">
      <c r="A284" s="80">
        <v>3292</v>
      </c>
      <c r="B284" s="81"/>
      <c r="C284" s="82"/>
      <c r="D284" s="28" t="s">
        <v>87</v>
      </c>
      <c r="E284" s="12">
        <v>0</v>
      </c>
      <c r="F284" s="12">
        <v>0</v>
      </c>
      <c r="G284" s="12">
        <v>0</v>
      </c>
      <c r="H284" s="12">
        <f t="shared" si="181"/>
        <v>0</v>
      </c>
      <c r="I284" s="12">
        <v>0</v>
      </c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  <c r="AZ284" s="100"/>
      <c r="BA284" s="100"/>
      <c r="BB284" s="100"/>
      <c r="BC284" s="100"/>
      <c r="BD284" s="100"/>
    </row>
    <row r="285" spans="1:56" hidden="1" x14ac:dyDescent="0.25">
      <c r="A285" s="80">
        <v>3293</v>
      </c>
      <c r="B285" s="81"/>
      <c r="C285" s="82"/>
      <c r="D285" s="28" t="s">
        <v>88</v>
      </c>
      <c r="E285" s="12">
        <v>0</v>
      </c>
      <c r="F285" s="12">
        <v>0</v>
      </c>
      <c r="G285" s="12">
        <v>0</v>
      </c>
      <c r="H285" s="12">
        <f t="shared" si="181"/>
        <v>0</v>
      </c>
      <c r="I285" s="12">
        <v>0</v>
      </c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100"/>
      <c r="BD285" s="100"/>
    </row>
    <row r="286" spans="1:56" hidden="1" x14ac:dyDescent="0.25">
      <c r="A286" s="80">
        <v>3294</v>
      </c>
      <c r="B286" s="81"/>
      <c r="C286" s="82"/>
      <c r="D286" s="28" t="s">
        <v>94</v>
      </c>
      <c r="E286" s="12">
        <v>0</v>
      </c>
      <c r="F286" s="12">
        <v>0</v>
      </c>
      <c r="G286" s="12">
        <v>0</v>
      </c>
      <c r="H286" s="12">
        <f t="shared" si="181"/>
        <v>0</v>
      </c>
      <c r="I286" s="12">
        <v>0</v>
      </c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  <c r="AZ286" s="100"/>
      <c r="BA286" s="100"/>
      <c r="BB286" s="100"/>
      <c r="BC286" s="100"/>
      <c r="BD286" s="100"/>
    </row>
    <row r="287" spans="1:56" hidden="1" x14ac:dyDescent="0.25">
      <c r="A287" s="80">
        <v>3295</v>
      </c>
      <c r="B287" s="81"/>
      <c r="C287" s="82"/>
      <c r="D287" s="28" t="s">
        <v>90</v>
      </c>
      <c r="E287" s="12">
        <v>0</v>
      </c>
      <c r="F287" s="12">
        <v>0</v>
      </c>
      <c r="G287" s="12">
        <v>0</v>
      </c>
      <c r="H287" s="12">
        <f t="shared" si="181"/>
        <v>0</v>
      </c>
      <c r="I287" s="12">
        <v>0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  <c r="AZ287" s="100"/>
      <c r="BA287" s="100"/>
      <c r="BB287" s="100"/>
      <c r="BC287" s="100"/>
      <c r="BD287" s="100"/>
    </row>
    <row r="288" spans="1:56" hidden="1" x14ac:dyDescent="0.25">
      <c r="A288" s="80">
        <v>3296</v>
      </c>
      <c r="B288" s="81"/>
      <c r="C288" s="82"/>
      <c r="D288" s="28" t="s">
        <v>95</v>
      </c>
      <c r="E288" s="12">
        <v>0</v>
      </c>
      <c r="F288" s="12">
        <v>0</v>
      </c>
      <c r="G288" s="12">
        <v>0</v>
      </c>
      <c r="H288" s="12">
        <f t="shared" si="181"/>
        <v>0</v>
      </c>
      <c r="I288" s="12">
        <v>0</v>
      </c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  <c r="AZ288" s="100"/>
      <c r="BA288" s="100"/>
      <c r="BB288" s="100"/>
      <c r="BC288" s="100"/>
      <c r="BD288" s="100"/>
    </row>
    <row r="289" spans="1:56" ht="26.25" hidden="1" x14ac:dyDescent="0.25">
      <c r="A289" s="80">
        <v>3299</v>
      </c>
      <c r="B289" s="81"/>
      <c r="C289" s="82"/>
      <c r="D289" s="28" t="s">
        <v>85</v>
      </c>
      <c r="E289" s="12">
        <v>3653.76</v>
      </c>
      <c r="F289" s="12">
        <v>663.61404207313024</v>
      </c>
      <c r="G289" s="12">
        <v>2000</v>
      </c>
      <c r="H289" s="12">
        <f t="shared" si="181"/>
        <v>0</v>
      </c>
      <c r="I289" s="12">
        <v>2000</v>
      </c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  <c r="AZ289" s="100"/>
      <c r="BA289" s="100"/>
      <c r="BB289" s="100"/>
      <c r="BC289" s="100"/>
      <c r="BD289" s="100"/>
    </row>
    <row r="290" spans="1:56" ht="15" customHeight="1" x14ac:dyDescent="0.25">
      <c r="A290" s="328" t="s">
        <v>183</v>
      </c>
      <c r="B290" s="328"/>
      <c r="C290" s="328"/>
      <c r="D290" s="91" t="s">
        <v>24</v>
      </c>
      <c r="E290" s="14">
        <f>E291</f>
        <v>12615.19</v>
      </c>
      <c r="F290" s="14">
        <f t="shared" ref="F290:I290" si="204">F291</f>
        <v>6702.4993178047644</v>
      </c>
      <c r="G290" s="14">
        <f t="shared" si="204"/>
        <v>11700</v>
      </c>
      <c r="H290" s="14">
        <f t="shared" si="181"/>
        <v>4950</v>
      </c>
      <c r="I290" s="14">
        <f t="shared" si="204"/>
        <v>16650</v>
      </c>
      <c r="J290" s="103"/>
      <c r="K290" s="224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</row>
    <row r="291" spans="1:56" x14ac:dyDescent="0.25">
      <c r="A291" s="75">
        <v>3</v>
      </c>
      <c r="B291" s="76"/>
      <c r="C291" s="77"/>
      <c r="D291" s="68" t="s">
        <v>52</v>
      </c>
      <c r="E291" s="6">
        <f>E292+E323+E319</f>
        <v>12615.19</v>
      </c>
      <c r="F291" s="6">
        <f t="shared" ref="F291:G291" si="205">F292+F323+F319</f>
        <v>6702.4993178047644</v>
      </c>
      <c r="G291" s="6">
        <f t="shared" si="205"/>
        <v>11700</v>
      </c>
      <c r="H291" s="6">
        <f t="shared" ref="H291:H363" si="206">I291-G291</f>
        <v>4950</v>
      </c>
      <c r="I291" s="6">
        <f t="shared" ref="I291" si="207">I292+I323+I319</f>
        <v>16650</v>
      </c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</row>
    <row r="292" spans="1:56" s="100" customFormat="1" x14ac:dyDescent="0.25">
      <c r="A292" s="280">
        <v>32</v>
      </c>
      <c r="B292" s="281"/>
      <c r="C292" s="282"/>
      <c r="D292" s="279" t="s">
        <v>62</v>
      </c>
      <c r="E292" s="229">
        <f>E293+E297+E304+E312</f>
        <v>11623.960000000001</v>
      </c>
      <c r="F292" s="229">
        <f t="shared" ref="F292:G292" si="208">F293+F297+F304+F312</f>
        <v>4844.38</v>
      </c>
      <c r="G292" s="229">
        <f t="shared" si="208"/>
        <v>7700</v>
      </c>
      <c r="H292" s="229">
        <f t="shared" si="206"/>
        <v>2950</v>
      </c>
      <c r="I292" s="229">
        <f t="shared" ref="I292" si="209">I293+I297+I304+I312</f>
        <v>10650</v>
      </c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</row>
    <row r="293" spans="1:56" s="100" customFormat="1" hidden="1" x14ac:dyDescent="0.25">
      <c r="A293" s="284">
        <v>321</v>
      </c>
      <c r="B293" s="285"/>
      <c r="C293" s="286"/>
      <c r="D293" s="241" t="s">
        <v>63</v>
      </c>
      <c r="E293" s="231">
        <f>SUM(E294:E296)</f>
        <v>0</v>
      </c>
      <c r="F293" s="231">
        <f t="shared" ref="F293:G293" si="210">SUM(F294:F296)</f>
        <v>0</v>
      </c>
      <c r="G293" s="231">
        <f t="shared" si="210"/>
        <v>100</v>
      </c>
      <c r="H293" s="231">
        <f t="shared" si="206"/>
        <v>2050</v>
      </c>
      <c r="I293" s="231">
        <f t="shared" ref="I293" si="211">SUM(I294:I296)</f>
        <v>2150</v>
      </c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</row>
    <row r="294" spans="1:56" s="100" customFormat="1" hidden="1" x14ac:dyDescent="0.25">
      <c r="A294" s="287">
        <v>3211</v>
      </c>
      <c r="B294" s="288"/>
      <c r="C294" s="289"/>
      <c r="D294" s="242" t="s">
        <v>64</v>
      </c>
      <c r="E294" s="234">
        <v>0</v>
      </c>
      <c r="F294" s="234">
        <v>0</v>
      </c>
      <c r="G294" s="234">
        <v>100</v>
      </c>
      <c r="H294" s="234">
        <f t="shared" si="206"/>
        <v>2050</v>
      </c>
      <c r="I294" s="234">
        <v>2150</v>
      </c>
    </row>
    <row r="295" spans="1:56" s="100" customFormat="1" hidden="1" x14ac:dyDescent="0.25">
      <c r="A295" s="287">
        <v>3213</v>
      </c>
      <c r="B295" s="288"/>
      <c r="C295" s="289"/>
      <c r="D295" s="242" t="s">
        <v>66</v>
      </c>
      <c r="E295" s="234">
        <v>0</v>
      </c>
      <c r="F295" s="234">
        <v>0</v>
      </c>
      <c r="G295" s="234">
        <v>0</v>
      </c>
      <c r="H295" s="234">
        <f t="shared" si="206"/>
        <v>0</v>
      </c>
      <c r="I295" s="234">
        <v>0</v>
      </c>
    </row>
    <row r="296" spans="1:56" s="100" customFormat="1" ht="26.25" hidden="1" x14ac:dyDescent="0.25">
      <c r="A296" s="287">
        <v>3214</v>
      </c>
      <c r="B296" s="288"/>
      <c r="C296" s="289"/>
      <c r="D296" s="242" t="s">
        <v>67</v>
      </c>
      <c r="E296" s="234">
        <v>0</v>
      </c>
      <c r="F296" s="234">
        <v>0</v>
      </c>
      <c r="G296" s="234">
        <v>0</v>
      </c>
      <c r="H296" s="234">
        <f t="shared" si="206"/>
        <v>0</v>
      </c>
      <c r="I296" s="234">
        <v>0</v>
      </c>
    </row>
    <row r="297" spans="1:56" s="100" customFormat="1" hidden="1" x14ac:dyDescent="0.25">
      <c r="A297" s="284">
        <v>322</v>
      </c>
      <c r="B297" s="285"/>
      <c r="C297" s="286"/>
      <c r="D297" s="241" t="s">
        <v>68</v>
      </c>
      <c r="E297" s="231">
        <f>SUM(E298:E303)</f>
        <v>3489.83</v>
      </c>
      <c r="F297" s="231">
        <f t="shared" ref="F297:G297" si="212">SUM(F298:F303)</f>
        <v>1459.95</v>
      </c>
      <c r="G297" s="231">
        <f t="shared" si="212"/>
        <v>3300</v>
      </c>
      <c r="H297" s="231">
        <f t="shared" si="206"/>
        <v>-1800</v>
      </c>
      <c r="I297" s="231">
        <f t="shared" ref="I297" si="213">SUM(I298:I303)</f>
        <v>1500</v>
      </c>
    </row>
    <row r="298" spans="1:56" s="100" customFormat="1" hidden="1" x14ac:dyDescent="0.25">
      <c r="A298" s="287">
        <v>3221</v>
      </c>
      <c r="B298" s="288"/>
      <c r="C298" s="289"/>
      <c r="D298" s="242" t="s">
        <v>91</v>
      </c>
      <c r="E298" s="234">
        <v>979.46</v>
      </c>
      <c r="F298" s="234">
        <v>0</v>
      </c>
      <c r="G298" s="234">
        <v>500</v>
      </c>
      <c r="H298" s="234">
        <f t="shared" si="206"/>
        <v>0</v>
      </c>
      <c r="I298" s="234">
        <v>500</v>
      </c>
    </row>
    <row r="299" spans="1:56" s="100" customFormat="1" hidden="1" x14ac:dyDescent="0.25">
      <c r="A299" s="287">
        <v>3222</v>
      </c>
      <c r="B299" s="288"/>
      <c r="C299" s="289"/>
      <c r="D299" s="242" t="s">
        <v>70</v>
      </c>
      <c r="E299" s="234">
        <v>1385.49</v>
      </c>
      <c r="F299" s="234">
        <v>132.72</v>
      </c>
      <c r="G299" s="234">
        <v>0</v>
      </c>
      <c r="H299" s="234">
        <f t="shared" si="206"/>
        <v>0</v>
      </c>
      <c r="I299" s="234">
        <v>0</v>
      </c>
    </row>
    <row r="300" spans="1:56" s="100" customFormat="1" hidden="1" x14ac:dyDescent="0.25">
      <c r="A300" s="287">
        <v>3223</v>
      </c>
      <c r="B300" s="288"/>
      <c r="C300" s="289"/>
      <c r="D300" s="242" t="s">
        <v>71</v>
      </c>
      <c r="E300" s="234">
        <v>0</v>
      </c>
      <c r="F300" s="234">
        <v>0</v>
      </c>
      <c r="G300" s="234">
        <v>0</v>
      </c>
      <c r="H300" s="234">
        <f t="shared" si="206"/>
        <v>0</v>
      </c>
      <c r="I300" s="234">
        <v>0</v>
      </c>
    </row>
    <row r="301" spans="1:56" s="100" customFormat="1" ht="26.25" hidden="1" x14ac:dyDescent="0.25">
      <c r="A301" s="287">
        <v>3224</v>
      </c>
      <c r="B301" s="288"/>
      <c r="C301" s="289"/>
      <c r="D301" s="242" t="s">
        <v>72</v>
      </c>
      <c r="E301" s="234">
        <v>0</v>
      </c>
      <c r="F301" s="234">
        <v>0</v>
      </c>
      <c r="G301" s="234">
        <v>0</v>
      </c>
      <c r="H301" s="234">
        <f t="shared" si="206"/>
        <v>0</v>
      </c>
      <c r="I301" s="234">
        <v>0</v>
      </c>
    </row>
    <row r="302" spans="1:56" s="100" customFormat="1" hidden="1" x14ac:dyDescent="0.25">
      <c r="A302" s="287">
        <v>3225</v>
      </c>
      <c r="B302" s="288"/>
      <c r="C302" s="289"/>
      <c r="D302" s="242" t="s">
        <v>92</v>
      </c>
      <c r="E302" s="234">
        <v>1124.8800000000001</v>
      </c>
      <c r="F302" s="234">
        <v>1327.23</v>
      </c>
      <c r="G302" s="234">
        <v>2800</v>
      </c>
      <c r="H302" s="234">
        <f t="shared" si="206"/>
        <v>-1800</v>
      </c>
      <c r="I302" s="234">
        <v>1000</v>
      </c>
    </row>
    <row r="303" spans="1:56" s="100" customFormat="1" hidden="1" x14ac:dyDescent="0.25">
      <c r="A303" s="287">
        <v>3227</v>
      </c>
      <c r="B303" s="288"/>
      <c r="C303" s="289"/>
      <c r="D303" s="242" t="s">
        <v>93</v>
      </c>
      <c r="E303" s="234">
        <v>0</v>
      </c>
      <c r="F303" s="234">
        <v>0</v>
      </c>
      <c r="G303" s="234">
        <v>0</v>
      </c>
      <c r="H303" s="234">
        <f t="shared" si="206"/>
        <v>0</v>
      </c>
      <c r="I303" s="234">
        <v>0</v>
      </c>
    </row>
    <row r="304" spans="1:56" s="100" customFormat="1" hidden="1" x14ac:dyDescent="0.25">
      <c r="A304" s="284">
        <v>323</v>
      </c>
      <c r="B304" s="285"/>
      <c r="C304" s="286"/>
      <c r="D304" s="241" t="s">
        <v>75</v>
      </c>
      <c r="E304" s="231">
        <f>SUM(E305:E311)</f>
        <v>3906.03</v>
      </c>
      <c r="F304" s="231">
        <f t="shared" ref="F304:G304" si="214">SUM(F305:F311)</f>
        <v>66.36</v>
      </c>
      <c r="G304" s="231">
        <f t="shared" si="214"/>
        <v>1300</v>
      </c>
      <c r="H304" s="231">
        <f t="shared" si="206"/>
        <v>700</v>
      </c>
      <c r="I304" s="231">
        <f t="shared" ref="I304" si="215">SUM(I305:I311)</f>
        <v>2000</v>
      </c>
    </row>
    <row r="305" spans="1:56" s="100" customFormat="1" hidden="1" x14ac:dyDescent="0.25">
      <c r="A305" s="287">
        <v>3231</v>
      </c>
      <c r="B305" s="288"/>
      <c r="C305" s="289"/>
      <c r="D305" s="242" t="s">
        <v>76</v>
      </c>
      <c r="E305" s="234">
        <v>1028.5999999999999</v>
      </c>
      <c r="F305" s="234">
        <v>0</v>
      </c>
      <c r="G305" s="234">
        <v>1300</v>
      </c>
      <c r="H305" s="234">
        <f t="shared" si="206"/>
        <v>700</v>
      </c>
      <c r="I305" s="234">
        <v>2000</v>
      </c>
    </row>
    <row r="306" spans="1:56" s="100" customFormat="1" hidden="1" x14ac:dyDescent="0.25">
      <c r="A306" s="287">
        <v>3233</v>
      </c>
      <c r="B306" s="288"/>
      <c r="C306" s="289"/>
      <c r="D306" s="242" t="s">
        <v>78</v>
      </c>
      <c r="E306" s="234">
        <v>0</v>
      </c>
      <c r="F306" s="234">
        <v>0</v>
      </c>
      <c r="G306" s="234">
        <v>0</v>
      </c>
      <c r="H306" s="234">
        <f t="shared" si="206"/>
        <v>0</v>
      </c>
      <c r="I306" s="234">
        <v>0</v>
      </c>
    </row>
    <row r="307" spans="1:56" s="100" customFormat="1" hidden="1" x14ac:dyDescent="0.25">
      <c r="A307" s="287">
        <v>3234</v>
      </c>
      <c r="B307" s="288"/>
      <c r="C307" s="289"/>
      <c r="D307" s="242" t="s">
        <v>79</v>
      </c>
      <c r="E307" s="234">
        <v>0</v>
      </c>
      <c r="F307" s="234">
        <v>0</v>
      </c>
      <c r="G307" s="234">
        <v>0</v>
      </c>
      <c r="H307" s="234">
        <f t="shared" si="206"/>
        <v>0</v>
      </c>
      <c r="I307" s="234">
        <v>0</v>
      </c>
    </row>
    <row r="308" spans="1:56" s="100" customFormat="1" hidden="1" x14ac:dyDescent="0.25">
      <c r="A308" s="287">
        <v>3236</v>
      </c>
      <c r="B308" s="288"/>
      <c r="C308" s="289"/>
      <c r="D308" s="242" t="s">
        <v>81</v>
      </c>
      <c r="E308" s="234">
        <v>2458.0300000000002</v>
      </c>
      <c r="F308" s="234">
        <v>0</v>
      </c>
      <c r="G308" s="234">
        <v>0</v>
      </c>
      <c r="H308" s="234">
        <f t="shared" si="206"/>
        <v>0</v>
      </c>
      <c r="I308" s="234">
        <v>0</v>
      </c>
    </row>
    <row r="309" spans="1:56" s="100" customFormat="1" hidden="1" x14ac:dyDescent="0.25">
      <c r="A309" s="287">
        <v>3237</v>
      </c>
      <c r="B309" s="288"/>
      <c r="C309" s="289"/>
      <c r="D309" s="242" t="s">
        <v>82</v>
      </c>
      <c r="E309" s="234">
        <v>0</v>
      </c>
      <c r="F309" s="234">
        <v>0</v>
      </c>
      <c r="G309" s="234">
        <v>0</v>
      </c>
      <c r="H309" s="234">
        <f t="shared" si="206"/>
        <v>0</v>
      </c>
      <c r="I309" s="234">
        <v>0</v>
      </c>
    </row>
    <row r="310" spans="1:56" s="100" customFormat="1" hidden="1" x14ac:dyDescent="0.25">
      <c r="A310" s="287">
        <v>3238</v>
      </c>
      <c r="B310" s="288"/>
      <c r="C310" s="289"/>
      <c r="D310" s="242" t="s">
        <v>83</v>
      </c>
      <c r="E310" s="234">
        <v>0</v>
      </c>
      <c r="F310" s="234">
        <v>0</v>
      </c>
      <c r="G310" s="234">
        <v>0</v>
      </c>
      <c r="H310" s="234">
        <f t="shared" si="206"/>
        <v>0</v>
      </c>
      <c r="I310" s="234">
        <v>0</v>
      </c>
    </row>
    <row r="311" spans="1:56" s="100" customFormat="1" hidden="1" x14ac:dyDescent="0.25">
      <c r="A311" s="287">
        <v>3239</v>
      </c>
      <c r="B311" s="288"/>
      <c r="C311" s="289"/>
      <c r="D311" s="242" t="s">
        <v>84</v>
      </c>
      <c r="E311" s="234">
        <v>419.4</v>
      </c>
      <c r="F311" s="234">
        <v>66.36</v>
      </c>
      <c r="G311" s="234">
        <v>0</v>
      </c>
      <c r="H311" s="234">
        <f t="shared" si="206"/>
        <v>0</v>
      </c>
      <c r="I311" s="234">
        <v>0</v>
      </c>
    </row>
    <row r="312" spans="1:56" s="100" customFormat="1" ht="26.25" hidden="1" x14ac:dyDescent="0.25">
      <c r="A312" s="284">
        <v>329</v>
      </c>
      <c r="B312" s="285"/>
      <c r="C312" s="286"/>
      <c r="D312" s="241" t="s">
        <v>85</v>
      </c>
      <c r="E312" s="231">
        <f>SUM(E313:E318)</f>
        <v>4228.1000000000004</v>
      </c>
      <c r="F312" s="231">
        <f t="shared" ref="F312:G312" si="216">SUM(F313:F318)</f>
        <v>3318.07</v>
      </c>
      <c r="G312" s="231">
        <f t="shared" si="216"/>
        <v>3000</v>
      </c>
      <c r="H312" s="231">
        <f t="shared" si="206"/>
        <v>2000</v>
      </c>
      <c r="I312" s="231">
        <f t="shared" ref="I312" si="217">SUM(I313:I318)</f>
        <v>5000</v>
      </c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</row>
    <row r="313" spans="1:56" s="100" customFormat="1" hidden="1" x14ac:dyDescent="0.25">
      <c r="A313" s="287">
        <v>3292</v>
      </c>
      <c r="B313" s="288"/>
      <c r="C313" s="289"/>
      <c r="D313" s="242" t="s">
        <v>87</v>
      </c>
      <c r="E313" s="234">
        <v>0</v>
      </c>
      <c r="F313" s="234">
        <v>0</v>
      </c>
      <c r="G313" s="234">
        <v>0</v>
      </c>
      <c r="H313" s="234">
        <f t="shared" si="206"/>
        <v>0</v>
      </c>
      <c r="I313" s="234">
        <v>0</v>
      </c>
    </row>
    <row r="314" spans="1:56" s="100" customFormat="1" hidden="1" x14ac:dyDescent="0.25">
      <c r="A314" s="287">
        <v>3293</v>
      </c>
      <c r="B314" s="288"/>
      <c r="C314" s="289"/>
      <c r="D314" s="242" t="s">
        <v>88</v>
      </c>
      <c r="E314" s="234">
        <v>0</v>
      </c>
      <c r="F314" s="234">
        <v>0</v>
      </c>
      <c r="G314" s="234">
        <v>0</v>
      </c>
      <c r="H314" s="234">
        <f t="shared" si="206"/>
        <v>0</v>
      </c>
      <c r="I314" s="234">
        <v>0</v>
      </c>
    </row>
    <row r="315" spans="1:56" s="100" customFormat="1" hidden="1" x14ac:dyDescent="0.25">
      <c r="A315" s="287">
        <v>3294</v>
      </c>
      <c r="B315" s="288"/>
      <c r="C315" s="289"/>
      <c r="D315" s="242" t="s">
        <v>94</v>
      </c>
      <c r="E315" s="234">
        <v>0</v>
      </c>
      <c r="F315" s="234">
        <v>0</v>
      </c>
      <c r="G315" s="234">
        <v>0</v>
      </c>
      <c r="H315" s="234">
        <f t="shared" si="206"/>
        <v>0</v>
      </c>
      <c r="I315" s="234">
        <v>0</v>
      </c>
    </row>
    <row r="316" spans="1:56" s="100" customFormat="1" hidden="1" x14ac:dyDescent="0.25">
      <c r="A316" s="287">
        <v>3295</v>
      </c>
      <c r="B316" s="288"/>
      <c r="C316" s="289"/>
      <c r="D316" s="242" t="s">
        <v>90</v>
      </c>
      <c r="E316" s="234">
        <v>0</v>
      </c>
      <c r="F316" s="234">
        <v>0</v>
      </c>
      <c r="G316" s="234">
        <v>0</v>
      </c>
      <c r="H316" s="234">
        <f t="shared" si="206"/>
        <v>0</v>
      </c>
      <c r="I316" s="234">
        <v>0</v>
      </c>
    </row>
    <row r="317" spans="1:56" s="100" customFormat="1" hidden="1" x14ac:dyDescent="0.25">
      <c r="A317" s="287">
        <v>3296</v>
      </c>
      <c r="B317" s="288"/>
      <c r="C317" s="289"/>
      <c r="D317" s="242" t="s">
        <v>95</v>
      </c>
      <c r="E317" s="234">
        <v>0</v>
      </c>
      <c r="F317" s="234">
        <v>0</v>
      </c>
      <c r="G317" s="234">
        <v>0</v>
      </c>
      <c r="H317" s="234">
        <f t="shared" si="206"/>
        <v>0</v>
      </c>
      <c r="I317" s="234">
        <v>0</v>
      </c>
    </row>
    <row r="318" spans="1:56" s="100" customFormat="1" ht="26.25" hidden="1" x14ac:dyDescent="0.25">
      <c r="A318" s="287">
        <v>3299</v>
      </c>
      <c r="B318" s="288"/>
      <c r="C318" s="289"/>
      <c r="D318" s="242" t="s">
        <v>85</v>
      </c>
      <c r="E318" s="234">
        <v>4228.1000000000004</v>
      </c>
      <c r="F318" s="234">
        <v>3318.07</v>
      </c>
      <c r="G318" s="234">
        <v>3000</v>
      </c>
      <c r="H318" s="234">
        <f t="shared" si="206"/>
        <v>2000</v>
      </c>
      <c r="I318" s="234">
        <v>5000</v>
      </c>
    </row>
    <row r="319" spans="1:56" s="100" customFormat="1" x14ac:dyDescent="0.25">
      <c r="A319" s="280">
        <v>34</v>
      </c>
      <c r="B319" s="281"/>
      <c r="C319" s="282"/>
      <c r="D319" s="279" t="s">
        <v>99</v>
      </c>
      <c r="E319" s="229">
        <f>E320</f>
        <v>0</v>
      </c>
      <c r="F319" s="229">
        <f t="shared" ref="F319:I319" si="218">F320</f>
        <v>0</v>
      </c>
      <c r="G319" s="229">
        <f t="shared" si="218"/>
        <v>0</v>
      </c>
      <c r="H319" s="229">
        <f t="shared" si="206"/>
        <v>0</v>
      </c>
      <c r="I319" s="229">
        <f t="shared" si="218"/>
        <v>0</v>
      </c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</row>
    <row r="320" spans="1:56" s="100" customFormat="1" hidden="1" x14ac:dyDescent="0.25">
      <c r="A320" s="284">
        <v>343</v>
      </c>
      <c r="B320" s="285"/>
      <c r="C320" s="286"/>
      <c r="D320" s="241" t="s">
        <v>100</v>
      </c>
      <c r="E320" s="231">
        <f>SUM(E321:E322)</f>
        <v>0</v>
      </c>
      <c r="F320" s="231">
        <f t="shared" ref="F320:G320" si="219">SUM(F321:F322)</f>
        <v>0</v>
      </c>
      <c r="G320" s="231">
        <f t="shared" si="219"/>
        <v>0</v>
      </c>
      <c r="H320" s="231">
        <f t="shared" si="206"/>
        <v>0</v>
      </c>
      <c r="I320" s="231">
        <f t="shared" ref="I320" si="220">SUM(I321:I322)</f>
        <v>0</v>
      </c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</row>
    <row r="321" spans="1:56" s="100" customFormat="1" ht="26.25" hidden="1" x14ac:dyDescent="0.25">
      <c r="A321" s="287">
        <v>3431</v>
      </c>
      <c r="B321" s="288"/>
      <c r="C321" s="289"/>
      <c r="D321" s="242" t="s">
        <v>101</v>
      </c>
      <c r="E321" s="234">
        <v>0</v>
      </c>
      <c r="F321" s="234">
        <v>0</v>
      </c>
      <c r="G321" s="234">
        <v>0</v>
      </c>
      <c r="H321" s="234">
        <f t="shared" si="206"/>
        <v>0</v>
      </c>
      <c r="I321" s="234">
        <v>0</v>
      </c>
    </row>
    <row r="322" spans="1:56" s="100" customFormat="1" hidden="1" x14ac:dyDescent="0.25">
      <c r="A322" s="287">
        <v>3433</v>
      </c>
      <c r="B322" s="288"/>
      <c r="C322" s="289"/>
      <c r="D322" s="242" t="s">
        <v>102</v>
      </c>
      <c r="E322" s="234">
        <v>0</v>
      </c>
      <c r="F322" s="234">
        <v>0</v>
      </c>
      <c r="G322" s="234">
        <v>0</v>
      </c>
      <c r="H322" s="234">
        <f t="shared" si="206"/>
        <v>0</v>
      </c>
      <c r="I322" s="234">
        <v>0</v>
      </c>
    </row>
    <row r="323" spans="1:56" s="100" customFormat="1" ht="39" x14ac:dyDescent="0.25">
      <c r="A323" s="280">
        <v>37</v>
      </c>
      <c r="B323" s="281"/>
      <c r="C323" s="282"/>
      <c r="D323" s="279" t="s">
        <v>179</v>
      </c>
      <c r="E323" s="229">
        <f>E324</f>
        <v>991.23</v>
      </c>
      <c r="F323" s="229">
        <f t="shared" ref="F323:I324" si="221">F324</f>
        <v>1858.1193178047647</v>
      </c>
      <c r="G323" s="229">
        <f t="shared" si="221"/>
        <v>4000</v>
      </c>
      <c r="H323" s="229">
        <f t="shared" si="206"/>
        <v>2000</v>
      </c>
      <c r="I323" s="229">
        <f t="shared" si="221"/>
        <v>6000</v>
      </c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</row>
    <row r="324" spans="1:56" ht="25.5" hidden="1" x14ac:dyDescent="0.25">
      <c r="A324" s="35">
        <v>372</v>
      </c>
      <c r="B324" s="78"/>
      <c r="C324" s="79"/>
      <c r="D324" s="17" t="s">
        <v>103</v>
      </c>
      <c r="E324" s="10">
        <f>E325</f>
        <v>991.23</v>
      </c>
      <c r="F324" s="10">
        <f t="shared" si="221"/>
        <v>1858.1193178047647</v>
      </c>
      <c r="G324" s="10">
        <f t="shared" si="221"/>
        <v>4000</v>
      </c>
      <c r="H324" s="10">
        <f t="shared" si="206"/>
        <v>2000</v>
      </c>
      <c r="I324" s="10">
        <f t="shared" si="221"/>
        <v>6000</v>
      </c>
      <c r="J324" s="110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</row>
    <row r="325" spans="1:56" ht="25.5" hidden="1" x14ac:dyDescent="0.25">
      <c r="A325" s="80">
        <v>3722</v>
      </c>
      <c r="B325" s="81"/>
      <c r="C325" s="82"/>
      <c r="D325" s="20" t="s">
        <v>104</v>
      </c>
      <c r="E325" s="12">
        <v>991.23</v>
      </c>
      <c r="F325" s="12">
        <v>1858.1193178047647</v>
      </c>
      <c r="G325" s="12">
        <v>4000</v>
      </c>
      <c r="H325" s="12">
        <f t="shared" si="206"/>
        <v>2000</v>
      </c>
      <c r="I325" s="12">
        <v>6000</v>
      </c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  <c r="AZ325" s="100"/>
      <c r="BA325" s="100"/>
      <c r="BB325" s="100"/>
      <c r="BC325" s="100"/>
      <c r="BD325" s="100"/>
    </row>
    <row r="326" spans="1:56" x14ac:dyDescent="0.25">
      <c r="A326" s="328" t="s">
        <v>184</v>
      </c>
      <c r="B326" s="328"/>
      <c r="C326" s="328"/>
      <c r="D326" s="92" t="s">
        <v>41</v>
      </c>
      <c r="E326" s="14">
        <f>E327</f>
        <v>370.67</v>
      </c>
      <c r="F326" s="14">
        <f t="shared" ref="F326:I327" si="222">F327</f>
        <v>0</v>
      </c>
      <c r="G326" s="14">
        <f t="shared" si="222"/>
        <v>0</v>
      </c>
      <c r="H326" s="14">
        <f t="shared" si="206"/>
        <v>6000</v>
      </c>
      <c r="I326" s="14">
        <f t="shared" si="222"/>
        <v>6000</v>
      </c>
      <c r="J326" s="103"/>
      <c r="K326" s="224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</row>
    <row r="327" spans="1:56" x14ac:dyDescent="0.25">
      <c r="A327" s="75">
        <v>3</v>
      </c>
      <c r="B327" s="76"/>
      <c r="C327" s="77"/>
      <c r="D327" s="93" t="s">
        <v>52</v>
      </c>
      <c r="E327" s="6">
        <f>E328</f>
        <v>370.67</v>
      </c>
      <c r="F327" s="6">
        <f t="shared" si="222"/>
        <v>0</v>
      </c>
      <c r="G327" s="6">
        <f t="shared" si="222"/>
        <v>0</v>
      </c>
      <c r="H327" s="6">
        <f t="shared" si="206"/>
        <v>6000</v>
      </c>
      <c r="I327" s="6">
        <f t="shared" si="222"/>
        <v>6000</v>
      </c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</row>
    <row r="328" spans="1:56" s="100" customFormat="1" x14ac:dyDescent="0.25">
      <c r="A328" s="280">
        <v>32</v>
      </c>
      <c r="B328" s="281"/>
      <c r="C328" s="282"/>
      <c r="D328" s="291" t="s">
        <v>62</v>
      </c>
      <c r="E328" s="229">
        <f>E333</f>
        <v>370.67</v>
      </c>
      <c r="F328" s="229">
        <f>F333</f>
        <v>0</v>
      </c>
      <c r="G328" s="229">
        <f>G333+G329</f>
        <v>0</v>
      </c>
      <c r="H328" s="229">
        <f t="shared" si="206"/>
        <v>6000</v>
      </c>
      <c r="I328" s="229">
        <f>I333+I329</f>
        <v>6000</v>
      </c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</row>
    <row r="329" spans="1:56" hidden="1" x14ac:dyDescent="0.25">
      <c r="A329" s="35">
        <v>321</v>
      </c>
      <c r="B329" s="78"/>
      <c r="C329" s="79"/>
      <c r="D329" s="27" t="s">
        <v>63</v>
      </c>
      <c r="E329" s="10">
        <f>SUM(E330:E332)</f>
        <v>0</v>
      </c>
      <c r="F329" s="10">
        <f t="shared" ref="F329:G329" si="223">SUM(F330:F332)</f>
        <v>0</v>
      </c>
      <c r="G329" s="10">
        <f t="shared" si="223"/>
        <v>0</v>
      </c>
      <c r="H329" s="10">
        <f t="shared" ref="H329:H332" si="224">I329-G329</f>
        <v>5000</v>
      </c>
      <c r="I329" s="10">
        <f t="shared" ref="I329" si="225">SUM(I330:I332)</f>
        <v>5000</v>
      </c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</row>
    <row r="330" spans="1:56" hidden="1" x14ac:dyDescent="0.25">
      <c r="A330" s="80">
        <v>3211</v>
      </c>
      <c r="B330" s="81"/>
      <c r="C330" s="82"/>
      <c r="D330" s="28" t="s">
        <v>64</v>
      </c>
      <c r="E330" s="12">
        <v>0</v>
      </c>
      <c r="F330" s="12">
        <v>0</v>
      </c>
      <c r="G330" s="12">
        <v>0</v>
      </c>
      <c r="H330" s="12">
        <f t="shared" si="224"/>
        <v>5000</v>
      </c>
      <c r="I330" s="12">
        <v>5000</v>
      </c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100"/>
      <c r="AV330" s="100"/>
      <c r="AW330" s="100"/>
      <c r="AX330" s="100"/>
      <c r="AY330" s="100"/>
      <c r="AZ330" s="100"/>
      <c r="BA330" s="100"/>
      <c r="BB330" s="100"/>
      <c r="BC330" s="100"/>
      <c r="BD330" s="100"/>
    </row>
    <row r="331" spans="1:56" hidden="1" x14ac:dyDescent="0.25">
      <c r="A331" s="80">
        <v>3213</v>
      </c>
      <c r="B331" s="81"/>
      <c r="C331" s="82"/>
      <c r="D331" s="28" t="s">
        <v>66</v>
      </c>
      <c r="E331" s="12">
        <v>0</v>
      </c>
      <c r="F331" s="12">
        <v>0</v>
      </c>
      <c r="G331" s="12">
        <v>0</v>
      </c>
      <c r="H331" s="12">
        <f t="shared" si="224"/>
        <v>0</v>
      </c>
      <c r="I331" s="12">
        <v>0</v>
      </c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100"/>
      <c r="AV331" s="100"/>
      <c r="AW331" s="100"/>
      <c r="AX331" s="100"/>
      <c r="AY331" s="100"/>
      <c r="AZ331" s="100"/>
      <c r="BA331" s="100"/>
      <c r="BB331" s="100"/>
      <c r="BC331" s="100"/>
      <c r="BD331" s="100"/>
    </row>
    <row r="332" spans="1:56" ht="26.25" hidden="1" x14ac:dyDescent="0.25">
      <c r="A332" s="80">
        <v>3214</v>
      </c>
      <c r="B332" s="81"/>
      <c r="C332" s="82"/>
      <c r="D332" s="28" t="s">
        <v>67</v>
      </c>
      <c r="E332" s="12">
        <v>0</v>
      </c>
      <c r="F332" s="12">
        <v>0</v>
      </c>
      <c r="G332" s="12">
        <v>0</v>
      </c>
      <c r="H332" s="12">
        <f t="shared" si="224"/>
        <v>0</v>
      </c>
      <c r="I332" s="12">
        <v>0</v>
      </c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100"/>
      <c r="BB332" s="100"/>
      <c r="BC332" s="100"/>
      <c r="BD332" s="100"/>
    </row>
    <row r="333" spans="1:56" hidden="1" x14ac:dyDescent="0.25">
      <c r="A333" s="35">
        <v>322</v>
      </c>
      <c r="B333" s="78"/>
      <c r="C333" s="79"/>
      <c r="D333" s="94" t="s">
        <v>68</v>
      </c>
      <c r="E333" s="10">
        <f>E339</f>
        <v>370.67</v>
      </c>
      <c r="F333" s="10">
        <f>F339</f>
        <v>0</v>
      </c>
      <c r="G333" s="10">
        <f>SUM(G334:G339)</f>
        <v>0</v>
      </c>
      <c r="H333" s="10">
        <f t="shared" si="206"/>
        <v>1000</v>
      </c>
      <c r="I333" s="10">
        <f>SUM(I334:I339)</f>
        <v>1000</v>
      </c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</row>
    <row r="334" spans="1:56" hidden="1" x14ac:dyDescent="0.25">
      <c r="A334" s="80">
        <v>3221</v>
      </c>
      <c r="B334" s="81"/>
      <c r="C334" s="82"/>
      <c r="D334" s="28" t="s">
        <v>91</v>
      </c>
      <c r="E334" s="12">
        <v>979.46</v>
      </c>
      <c r="F334" s="12">
        <v>0</v>
      </c>
      <c r="G334" s="12">
        <v>0</v>
      </c>
      <c r="H334" s="12">
        <f t="shared" ref="H334:H338" si="226">I334-G334</f>
        <v>500</v>
      </c>
      <c r="I334" s="12">
        <v>500</v>
      </c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100"/>
      <c r="BB334" s="100"/>
      <c r="BC334" s="100"/>
      <c r="BD334" s="100"/>
    </row>
    <row r="335" spans="1:56" hidden="1" x14ac:dyDescent="0.25">
      <c r="A335" s="80">
        <v>3222</v>
      </c>
      <c r="B335" s="81"/>
      <c r="C335" s="82"/>
      <c r="D335" s="28" t="s">
        <v>70</v>
      </c>
      <c r="E335" s="12">
        <v>1385.49</v>
      </c>
      <c r="F335" s="12">
        <v>132.72</v>
      </c>
      <c r="G335" s="12">
        <v>0</v>
      </c>
      <c r="H335" s="12">
        <f t="shared" si="226"/>
        <v>500</v>
      </c>
      <c r="I335" s="12">
        <v>500</v>
      </c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100"/>
      <c r="BB335" s="100"/>
      <c r="BC335" s="100"/>
      <c r="BD335" s="100"/>
    </row>
    <row r="336" spans="1:56" hidden="1" x14ac:dyDescent="0.25">
      <c r="A336" s="80">
        <v>3223</v>
      </c>
      <c r="B336" s="81"/>
      <c r="C336" s="82"/>
      <c r="D336" s="28" t="s">
        <v>71</v>
      </c>
      <c r="E336" s="12">
        <v>0</v>
      </c>
      <c r="F336" s="12">
        <v>0</v>
      </c>
      <c r="G336" s="12">
        <v>0</v>
      </c>
      <c r="H336" s="12">
        <f t="shared" si="226"/>
        <v>0</v>
      </c>
      <c r="I336" s="12">
        <v>0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100"/>
      <c r="AV336" s="100"/>
      <c r="AW336" s="100"/>
      <c r="AX336" s="100"/>
      <c r="AY336" s="100"/>
      <c r="AZ336" s="100"/>
      <c r="BA336" s="100"/>
      <c r="BB336" s="100"/>
      <c r="BC336" s="100"/>
      <c r="BD336" s="100"/>
    </row>
    <row r="337" spans="1:56" ht="26.25" hidden="1" x14ac:dyDescent="0.25">
      <c r="A337" s="80">
        <v>3224</v>
      </c>
      <c r="B337" s="81"/>
      <c r="C337" s="82"/>
      <c r="D337" s="28" t="s">
        <v>72</v>
      </c>
      <c r="E337" s="12">
        <v>0</v>
      </c>
      <c r="F337" s="12">
        <v>0</v>
      </c>
      <c r="G337" s="12">
        <v>0</v>
      </c>
      <c r="H337" s="12">
        <f t="shared" si="226"/>
        <v>0</v>
      </c>
      <c r="I337" s="12">
        <v>0</v>
      </c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100"/>
      <c r="AV337" s="100"/>
      <c r="AW337" s="100"/>
      <c r="AX337" s="100"/>
      <c r="AY337" s="100"/>
      <c r="AZ337" s="100"/>
      <c r="BA337" s="100"/>
      <c r="BB337" s="100"/>
      <c r="BC337" s="100"/>
      <c r="BD337" s="100"/>
    </row>
    <row r="338" spans="1:56" hidden="1" x14ac:dyDescent="0.25">
      <c r="A338" s="80">
        <v>3225</v>
      </c>
      <c r="B338" s="81"/>
      <c r="C338" s="82"/>
      <c r="D338" s="28" t="s">
        <v>92</v>
      </c>
      <c r="E338" s="12">
        <v>1124.8800000000001</v>
      </c>
      <c r="F338" s="12">
        <v>1327.23</v>
      </c>
      <c r="G338" s="12">
        <v>0</v>
      </c>
      <c r="H338" s="12">
        <f t="shared" si="226"/>
        <v>0</v>
      </c>
      <c r="I338" s="12">
        <v>0</v>
      </c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100"/>
      <c r="AV338" s="100"/>
      <c r="AW338" s="100"/>
      <c r="AX338" s="100"/>
      <c r="AY338" s="100"/>
      <c r="AZ338" s="100"/>
      <c r="BA338" s="100"/>
      <c r="BB338" s="100"/>
      <c r="BC338" s="100"/>
      <c r="BD338" s="100"/>
    </row>
    <row r="339" spans="1:56" ht="25.5" hidden="1" x14ac:dyDescent="0.25">
      <c r="A339" s="80">
        <v>3227</v>
      </c>
      <c r="B339" s="81"/>
      <c r="C339" s="82"/>
      <c r="D339" s="37" t="s">
        <v>74</v>
      </c>
      <c r="E339" s="12">
        <v>370.67</v>
      </c>
      <c r="F339" s="12">
        <v>0</v>
      </c>
      <c r="G339" s="12">
        <v>0</v>
      </c>
      <c r="H339" s="12">
        <f t="shared" si="206"/>
        <v>0</v>
      </c>
      <c r="I339" s="12">
        <v>0</v>
      </c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100"/>
      <c r="BB339" s="100"/>
      <c r="BC339" s="100"/>
      <c r="BD339" s="100"/>
    </row>
    <row r="340" spans="1:56" ht="25.5" x14ac:dyDescent="0.25">
      <c r="A340" s="329" t="s">
        <v>148</v>
      </c>
      <c r="B340" s="329"/>
      <c r="C340" s="329"/>
      <c r="D340" s="55" t="s">
        <v>185</v>
      </c>
      <c r="E340" s="56">
        <f>E342</f>
        <v>1740689.25</v>
      </c>
      <c r="F340" s="56">
        <f t="shared" ref="F340:G340" si="227">F342</f>
        <v>1806415.8275804631</v>
      </c>
      <c r="G340" s="56">
        <f t="shared" si="227"/>
        <v>2682900</v>
      </c>
      <c r="H340" s="56">
        <f t="shared" si="206"/>
        <v>477600</v>
      </c>
      <c r="I340" s="56">
        <f t="shared" ref="I340" si="228">I342</f>
        <v>3160500</v>
      </c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</row>
    <row r="341" spans="1:56" ht="15" customHeight="1" x14ac:dyDescent="0.25">
      <c r="A341" s="328" t="s">
        <v>183</v>
      </c>
      <c r="B341" s="328"/>
      <c r="C341" s="328"/>
      <c r="D341" s="91" t="s">
        <v>24</v>
      </c>
      <c r="E341" s="14">
        <f>E342</f>
        <v>1740689.25</v>
      </c>
      <c r="F341" s="14">
        <f t="shared" ref="F341:I341" si="229">F342</f>
        <v>1806415.8275804631</v>
      </c>
      <c r="G341" s="14">
        <f t="shared" si="229"/>
        <v>2682900</v>
      </c>
      <c r="H341" s="14">
        <f t="shared" si="206"/>
        <v>477600</v>
      </c>
      <c r="I341" s="14">
        <f t="shared" si="229"/>
        <v>3160500</v>
      </c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</row>
    <row r="342" spans="1:56" x14ac:dyDescent="0.25">
      <c r="A342" s="75">
        <v>3</v>
      </c>
      <c r="B342" s="76"/>
      <c r="C342" s="77"/>
      <c r="D342" s="68" t="s">
        <v>52</v>
      </c>
      <c r="E342" s="6">
        <f>E343+E352+E358</f>
        <v>1740689.25</v>
      </c>
      <c r="F342" s="6">
        <f t="shared" ref="F342:G342" si="230">F343+F352+F358</f>
        <v>1806415.8275804631</v>
      </c>
      <c r="G342" s="6">
        <f t="shared" si="230"/>
        <v>2682900</v>
      </c>
      <c r="H342" s="6">
        <f t="shared" si="206"/>
        <v>477600</v>
      </c>
      <c r="I342" s="6">
        <f t="shared" ref="I342" si="231">I343+I352+I358</f>
        <v>3160500</v>
      </c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</row>
    <row r="343" spans="1:56" s="100" customFormat="1" x14ac:dyDescent="0.25">
      <c r="A343" s="280">
        <v>31</v>
      </c>
      <c r="B343" s="281"/>
      <c r="C343" s="282"/>
      <c r="D343" s="279" t="s">
        <v>53</v>
      </c>
      <c r="E343" s="229">
        <f>E344+E347+E349</f>
        <v>1735749.86</v>
      </c>
      <c r="F343" s="229">
        <f t="shared" ref="F343:G343" si="232">F344+F347+F349</f>
        <v>1765784.0599907092</v>
      </c>
      <c r="G343" s="229">
        <f t="shared" si="232"/>
        <v>2676500</v>
      </c>
      <c r="H343" s="229">
        <f t="shared" si="206"/>
        <v>477600</v>
      </c>
      <c r="I343" s="229">
        <f t="shared" ref="I343" si="233">I344+I347+I349</f>
        <v>3154100</v>
      </c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</row>
    <row r="344" spans="1:56" s="100" customFormat="1" hidden="1" x14ac:dyDescent="0.25">
      <c r="A344" s="284">
        <v>311</v>
      </c>
      <c r="B344" s="285"/>
      <c r="C344" s="286"/>
      <c r="D344" s="241" t="s">
        <v>54</v>
      </c>
      <c r="E344" s="231">
        <f>SUM(E345:E346)</f>
        <v>1441256.44</v>
      </c>
      <c r="F344" s="231">
        <f t="shared" ref="F344:G344" si="234">SUM(F345:F346)</f>
        <v>1479859.3138230804</v>
      </c>
      <c r="G344" s="231">
        <f t="shared" si="234"/>
        <v>2240000</v>
      </c>
      <c r="H344" s="231">
        <f t="shared" si="206"/>
        <v>410000</v>
      </c>
      <c r="I344" s="231">
        <f t="shared" ref="I344" si="235">SUM(I345:I346)</f>
        <v>2650000</v>
      </c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</row>
    <row r="345" spans="1:56" s="100" customFormat="1" hidden="1" x14ac:dyDescent="0.25">
      <c r="A345" s="287">
        <v>3111</v>
      </c>
      <c r="B345" s="288"/>
      <c r="C345" s="289"/>
      <c r="D345" s="242" t="s">
        <v>55</v>
      </c>
      <c r="E345" s="234">
        <v>1344848.43</v>
      </c>
      <c r="F345" s="234">
        <v>1420134.0500364986</v>
      </c>
      <c r="G345" s="234">
        <v>2160000</v>
      </c>
      <c r="H345" s="234">
        <f t="shared" si="206"/>
        <v>340000</v>
      </c>
      <c r="I345" s="234">
        <v>2500000</v>
      </c>
    </row>
    <row r="346" spans="1:56" s="100" customFormat="1" hidden="1" x14ac:dyDescent="0.25">
      <c r="A346" s="287" t="s">
        <v>186</v>
      </c>
      <c r="B346" s="288"/>
      <c r="C346" s="289"/>
      <c r="D346" s="242" t="s">
        <v>59</v>
      </c>
      <c r="E346" s="234">
        <v>96408.01</v>
      </c>
      <c r="F346" s="234">
        <v>59725.263786581723</v>
      </c>
      <c r="G346" s="234">
        <v>80000</v>
      </c>
      <c r="H346" s="234">
        <f t="shared" si="206"/>
        <v>70000</v>
      </c>
      <c r="I346" s="234">
        <v>150000</v>
      </c>
    </row>
    <row r="347" spans="1:56" s="100" customFormat="1" hidden="1" x14ac:dyDescent="0.25">
      <c r="A347" s="284">
        <v>312</v>
      </c>
      <c r="B347" s="285"/>
      <c r="C347" s="286"/>
      <c r="D347" s="241" t="s">
        <v>56</v>
      </c>
      <c r="E347" s="231">
        <f>E348</f>
        <v>58388.56</v>
      </c>
      <c r="F347" s="231">
        <f t="shared" ref="F347:I347" si="236">F348</f>
        <v>50434.667197557901</v>
      </c>
      <c r="G347" s="231">
        <f t="shared" si="236"/>
        <v>80000</v>
      </c>
      <c r="H347" s="231">
        <f t="shared" si="206"/>
        <v>0</v>
      </c>
      <c r="I347" s="231">
        <f t="shared" si="236"/>
        <v>80000</v>
      </c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</row>
    <row r="348" spans="1:56" s="100" customFormat="1" hidden="1" x14ac:dyDescent="0.25">
      <c r="A348" s="287">
        <v>3121</v>
      </c>
      <c r="B348" s="288"/>
      <c r="C348" s="289"/>
      <c r="D348" s="242" t="s">
        <v>56</v>
      </c>
      <c r="E348" s="234">
        <v>58388.56</v>
      </c>
      <c r="F348" s="234">
        <v>50434.667197557901</v>
      </c>
      <c r="G348" s="234">
        <v>80000</v>
      </c>
      <c r="H348" s="234">
        <f t="shared" si="206"/>
        <v>0</v>
      </c>
      <c r="I348" s="234">
        <v>80000</v>
      </c>
    </row>
    <row r="349" spans="1:56" s="100" customFormat="1" hidden="1" x14ac:dyDescent="0.25">
      <c r="A349" s="284">
        <v>313</v>
      </c>
      <c r="B349" s="285"/>
      <c r="C349" s="286"/>
      <c r="D349" s="241" t="s">
        <v>57</v>
      </c>
      <c r="E349" s="231">
        <f>SUM(E350:E351)</f>
        <v>236104.86000000002</v>
      </c>
      <c r="F349" s="231">
        <f t="shared" ref="F349:G349" si="237">SUM(F350:F351)</f>
        <v>235490.07897007099</v>
      </c>
      <c r="G349" s="231">
        <f t="shared" si="237"/>
        <v>356500</v>
      </c>
      <c r="H349" s="231">
        <f t="shared" si="206"/>
        <v>67600</v>
      </c>
      <c r="I349" s="231">
        <f t="shared" ref="I349" si="238">SUM(I350:I351)</f>
        <v>424100</v>
      </c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</row>
    <row r="350" spans="1:56" s="100" customFormat="1" ht="26.25" hidden="1" x14ac:dyDescent="0.25">
      <c r="A350" s="287">
        <v>3132</v>
      </c>
      <c r="B350" s="288"/>
      <c r="C350" s="289"/>
      <c r="D350" s="242" t="s">
        <v>58</v>
      </c>
      <c r="E350" s="234">
        <v>236064.91</v>
      </c>
      <c r="F350" s="234">
        <v>234322.11825602228</v>
      </c>
      <c r="G350" s="234">
        <v>356400</v>
      </c>
      <c r="H350" s="234">
        <f t="shared" si="206"/>
        <v>67600</v>
      </c>
      <c r="I350" s="234">
        <v>424000</v>
      </c>
    </row>
    <row r="351" spans="1:56" s="100" customFormat="1" ht="26.25" hidden="1" x14ac:dyDescent="0.25">
      <c r="A351" s="287">
        <v>3133</v>
      </c>
      <c r="B351" s="288"/>
      <c r="C351" s="289"/>
      <c r="D351" s="242" t="s">
        <v>60</v>
      </c>
      <c r="E351" s="234">
        <v>39.950000000000003</v>
      </c>
      <c r="F351" s="234">
        <v>1167.9607140487092</v>
      </c>
      <c r="G351" s="234">
        <v>100</v>
      </c>
      <c r="H351" s="234">
        <f t="shared" si="206"/>
        <v>0</v>
      </c>
      <c r="I351" s="234">
        <v>100</v>
      </c>
    </row>
    <row r="352" spans="1:56" s="100" customFormat="1" x14ac:dyDescent="0.25">
      <c r="A352" s="280">
        <v>32</v>
      </c>
      <c r="B352" s="281"/>
      <c r="C352" s="282"/>
      <c r="D352" s="279" t="s">
        <v>62</v>
      </c>
      <c r="E352" s="229">
        <f>E353+E355</f>
        <v>4010.23</v>
      </c>
      <c r="F352" s="229">
        <f t="shared" ref="F352:G352" si="239">F353+F355</f>
        <v>23908.693729510916</v>
      </c>
      <c r="G352" s="229">
        <f t="shared" si="239"/>
        <v>4900</v>
      </c>
      <c r="H352" s="229">
        <f t="shared" si="206"/>
        <v>0</v>
      </c>
      <c r="I352" s="229">
        <f t="shared" ref="I352" si="240">I353+I355</f>
        <v>4900</v>
      </c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</row>
    <row r="353" spans="1:56" s="100" customFormat="1" hidden="1" x14ac:dyDescent="0.25">
      <c r="A353" s="284">
        <v>321</v>
      </c>
      <c r="B353" s="285"/>
      <c r="C353" s="286"/>
      <c r="D353" s="241" t="s">
        <v>63</v>
      </c>
      <c r="E353" s="231">
        <f>E354</f>
        <v>0</v>
      </c>
      <c r="F353" s="231">
        <f t="shared" ref="F353:I353" si="241">F354</f>
        <v>0</v>
      </c>
      <c r="G353" s="231">
        <f t="shared" si="241"/>
        <v>0</v>
      </c>
      <c r="H353" s="231">
        <f t="shared" si="206"/>
        <v>0</v>
      </c>
      <c r="I353" s="231">
        <f t="shared" si="241"/>
        <v>0</v>
      </c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</row>
    <row r="354" spans="1:56" s="100" customFormat="1" ht="26.25" hidden="1" x14ac:dyDescent="0.25">
      <c r="A354" s="287">
        <v>3212</v>
      </c>
      <c r="B354" s="288"/>
      <c r="C354" s="289"/>
      <c r="D354" s="242" t="s">
        <v>161</v>
      </c>
      <c r="E354" s="234">
        <v>0</v>
      </c>
      <c r="F354" s="234">
        <v>0</v>
      </c>
      <c r="G354" s="234">
        <v>0</v>
      </c>
      <c r="H354" s="234">
        <f t="shared" si="206"/>
        <v>0</v>
      </c>
      <c r="I354" s="234">
        <v>0</v>
      </c>
    </row>
    <row r="355" spans="1:56" s="100" customFormat="1" ht="26.25" hidden="1" x14ac:dyDescent="0.25">
      <c r="A355" s="284">
        <v>329</v>
      </c>
      <c r="B355" s="285"/>
      <c r="C355" s="286"/>
      <c r="D355" s="241" t="s">
        <v>85</v>
      </c>
      <c r="E355" s="231">
        <f>SUM(E356:E357)</f>
        <v>4010.23</v>
      </c>
      <c r="F355" s="231">
        <f t="shared" ref="F355:G355" si="242">SUM(F356:F357)</f>
        <v>23908.693729510916</v>
      </c>
      <c r="G355" s="231">
        <f t="shared" si="242"/>
        <v>4900</v>
      </c>
      <c r="H355" s="231">
        <f t="shared" si="206"/>
        <v>0</v>
      </c>
      <c r="I355" s="231">
        <f t="shared" ref="I355" si="243">SUM(I356:I357)</f>
        <v>4900</v>
      </c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</row>
    <row r="356" spans="1:56" s="100" customFormat="1" hidden="1" x14ac:dyDescent="0.25">
      <c r="A356" s="287">
        <v>3295</v>
      </c>
      <c r="B356" s="288"/>
      <c r="C356" s="289"/>
      <c r="D356" s="242" t="s">
        <v>90</v>
      </c>
      <c r="E356" s="234">
        <v>2963.04</v>
      </c>
      <c r="F356" s="234">
        <v>2938.49</v>
      </c>
      <c r="G356" s="234">
        <v>3400</v>
      </c>
      <c r="H356" s="234">
        <f t="shared" si="206"/>
        <v>0</v>
      </c>
      <c r="I356" s="234">
        <v>3400</v>
      </c>
    </row>
    <row r="357" spans="1:56" s="100" customFormat="1" hidden="1" x14ac:dyDescent="0.25">
      <c r="A357" s="287">
        <v>3296</v>
      </c>
      <c r="B357" s="288"/>
      <c r="C357" s="289"/>
      <c r="D357" s="242" t="s">
        <v>95</v>
      </c>
      <c r="E357" s="234">
        <v>1047.19</v>
      </c>
      <c r="F357" s="234">
        <v>20970.203729510915</v>
      </c>
      <c r="G357" s="234">
        <v>1500</v>
      </c>
      <c r="H357" s="234">
        <f t="shared" si="206"/>
        <v>0</v>
      </c>
      <c r="I357" s="234">
        <v>1500</v>
      </c>
    </row>
    <row r="358" spans="1:56" s="100" customFormat="1" x14ac:dyDescent="0.25">
      <c r="A358" s="280">
        <v>34</v>
      </c>
      <c r="B358" s="281"/>
      <c r="C358" s="282"/>
      <c r="D358" s="279" t="s">
        <v>99</v>
      </c>
      <c r="E358" s="229">
        <f>E359</f>
        <v>929.16</v>
      </c>
      <c r="F358" s="229">
        <f t="shared" ref="F358:I359" si="244">F359</f>
        <v>16723.073860242883</v>
      </c>
      <c r="G358" s="229">
        <f t="shared" si="244"/>
        <v>1500</v>
      </c>
      <c r="H358" s="229">
        <f t="shared" si="206"/>
        <v>0</v>
      </c>
      <c r="I358" s="229">
        <f t="shared" si="244"/>
        <v>1500</v>
      </c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</row>
    <row r="359" spans="1:56" hidden="1" x14ac:dyDescent="0.25">
      <c r="A359" s="35">
        <v>343</v>
      </c>
      <c r="B359" s="78"/>
      <c r="C359" s="79"/>
      <c r="D359" s="27" t="s">
        <v>100</v>
      </c>
      <c r="E359" s="10">
        <f>E360</f>
        <v>929.16</v>
      </c>
      <c r="F359" s="10">
        <f t="shared" si="244"/>
        <v>16723.073860242883</v>
      </c>
      <c r="G359" s="10">
        <f t="shared" si="244"/>
        <v>1500</v>
      </c>
      <c r="H359" s="10">
        <f t="shared" si="206"/>
        <v>0</v>
      </c>
      <c r="I359" s="10">
        <f t="shared" si="244"/>
        <v>1500</v>
      </c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</row>
    <row r="360" spans="1:56" hidden="1" x14ac:dyDescent="0.25">
      <c r="A360" s="80">
        <v>3433</v>
      </c>
      <c r="B360" s="81"/>
      <c r="C360" s="82"/>
      <c r="D360" s="28" t="s">
        <v>102</v>
      </c>
      <c r="E360" s="12">
        <v>929.16</v>
      </c>
      <c r="F360" s="12">
        <v>16723.073860242883</v>
      </c>
      <c r="G360" s="12">
        <v>1500</v>
      </c>
      <c r="H360" s="12">
        <f t="shared" si="206"/>
        <v>0</v>
      </c>
      <c r="I360" s="12">
        <v>1500</v>
      </c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100"/>
      <c r="BB360" s="100"/>
      <c r="BC360" s="100"/>
      <c r="BD360" s="100"/>
    </row>
    <row r="361" spans="1:56" x14ac:dyDescent="0.25">
      <c r="A361" s="327" t="s">
        <v>172</v>
      </c>
      <c r="B361" s="327"/>
      <c r="C361" s="327"/>
      <c r="D361" s="73" t="s">
        <v>187</v>
      </c>
      <c r="E361" s="74" t="e">
        <f>E363</f>
        <v>#REF!</v>
      </c>
      <c r="F361" s="74" t="e">
        <f t="shared" ref="F361:G361" si="245">F363</f>
        <v>#REF!</v>
      </c>
      <c r="G361" s="74">
        <f t="shared" si="245"/>
        <v>27000</v>
      </c>
      <c r="H361" s="74">
        <f t="shared" si="206"/>
        <v>4320</v>
      </c>
      <c r="I361" s="74">
        <f t="shared" ref="I361" si="246">I363</f>
        <v>31320</v>
      </c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8"/>
      <c r="AP361" s="108"/>
      <c r="AQ361" s="108"/>
      <c r="AR361" s="108"/>
      <c r="AS361" s="108"/>
      <c r="AT361" s="108"/>
      <c r="AU361" s="108"/>
      <c r="AV361" s="108"/>
      <c r="AW361" s="108"/>
      <c r="AX361" s="108"/>
      <c r="AY361" s="108"/>
      <c r="AZ361" s="108"/>
      <c r="BA361" s="108"/>
      <c r="BB361" s="108"/>
      <c r="BC361" s="108"/>
      <c r="BD361" s="108"/>
    </row>
    <row r="362" spans="1:56" ht="15" customHeight="1" x14ac:dyDescent="0.25">
      <c r="A362" s="328" t="s">
        <v>181</v>
      </c>
      <c r="B362" s="328"/>
      <c r="C362" s="328"/>
      <c r="D362" s="57" t="s">
        <v>31</v>
      </c>
      <c r="E362" s="14" t="e">
        <f>E363</f>
        <v>#REF!</v>
      </c>
      <c r="F362" s="14" t="e">
        <f t="shared" ref="F362:I362" si="247">F363</f>
        <v>#REF!</v>
      </c>
      <c r="G362" s="14">
        <f t="shared" si="247"/>
        <v>27000</v>
      </c>
      <c r="H362" s="14">
        <f t="shared" si="206"/>
        <v>4320</v>
      </c>
      <c r="I362" s="14">
        <f t="shared" si="247"/>
        <v>31320</v>
      </c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</row>
    <row r="363" spans="1:56" s="100" customFormat="1" x14ac:dyDescent="0.25">
      <c r="A363" s="280">
        <v>31</v>
      </c>
      <c r="B363" s="281"/>
      <c r="C363" s="282"/>
      <c r="D363" s="279" t="s">
        <v>53</v>
      </c>
      <c r="E363" s="229" t="e">
        <f>E364+#REF!+E368</f>
        <v>#REF!</v>
      </c>
      <c r="F363" s="229" t="e">
        <f>F364+#REF!+F368</f>
        <v>#REF!</v>
      </c>
      <c r="G363" s="229">
        <f>G364+G366</f>
        <v>27000</v>
      </c>
      <c r="H363" s="229">
        <f t="shared" si="206"/>
        <v>4320</v>
      </c>
      <c r="I363" s="229">
        <f>I364+I366</f>
        <v>31320</v>
      </c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</row>
    <row r="364" spans="1:56" hidden="1" x14ac:dyDescent="0.25">
      <c r="A364" s="35">
        <v>311</v>
      </c>
      <c r="B364" s="78"/>
      <c r="C364" s="79"/>
      <c r="D364" s="27" t="s">
        <v>54</v>
      </c>
      <c r="E364" s="10">
        <f>SUM(E365:E365)</f>
        <v>1344848.43</v>
      </c>
      <c r="F364" s="10">
        <f>SUM(F365:F365)</f>
        <v>1420134.0500364986</v>
      </c>
      <c r="G364" s="10">
        <f>G365</f>
        <v>27000</v>
      </c>
      <c r="H364" s="10">
        <f t="shared" ref="H364:H367" si="248">I364-G364</f>
        <v>0</v>
      </c>
      <c r="I364" s="10">
        <f>I365</f>
        <v>27000</v>
      </c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</row>
    <row r="365" spans="1:56" hidden="1" x14ac:dyDescent="0.25">
      <c r="A365" s="80">
        <v>3111</v>
      </c>
      <c r="B365" s="81"/>
      <c r="C365" s="82"/>
      <c r="D365" s="28" t="s">
        <v>55</v>
      </c>
      <c r="E365" s="12">
        <v>1344848.43</v>
      </c>
      <c r="F365" s="12">
        <v>1420134.0500364986</v>
      </c>
      <c r="G365" s="12">
        <v>27000</v>
      </c>
      <c r="H365" s="12">
        <f t="shared" si="248"/>
        <v>0</v>
      </c>
      <c r="I365" s="12">
        <v>27000</v>
      </c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100"/>
      <c r="AV365" s="100"/>
      <c r="AW365" s="100"/>
      <c r="AX365" s="100"/>
      <c r="AY365" s="100"/>
      <c r="AZ365" s="100"/>
      <c r="BA365" s="100"/>
      <c r="BB365" s="100"/>
      <c r="BC365" s="100"/>
      <c r="BD365" s="100"/>
    </row>
    <row r="366" spans="1:56" hidden="1" x14ac:dyDescent="0.25">
      <c r="A366" s="35">
        <v>313</v>
      </c>
      <c r="B366" s="78"/>
      <c r="C366" s="79"/>
      <c r="D366" s="27" t="s">
        <v>57</v>
      </c>
      <c r="E366" s="10"/>
      <c r="F366" s="10"/>
      <c r="G366" s="10">
        <f>G367</f>
        <v>0</v>
      </c>
      <c r="H366" s="10">
        <f t="shared" si="248"/>
        <v>4320</v>
      </c>
      <c r="I366" s="10">
        <f>I367</f>
        <v>4320</v>
      </c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</row>
    <row r="367" spans="1:56" ht="26.25" hidden="1" x14ac:dyDescent="0.25">
      <c r="A367" s="80">
        <v>3132</v>
      </c>
      <c r="B367" s="81"/>
      <c r="C367" s="82"/>
      <c r="D367" s="33" t="s">
        <v>58</v>
      </c>
      <c r="E367" s="12"/>
      <c r="F367" s="12"/>
      <c r="G367" s="12">
        <v>0</v>
      </c>
      <c r="H367" s="12">
        <f t="shared" si="248"/>
        <v>4320</v>
      </c>
      <c r="I367" s="12">
        <v>4320</v>
      </c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  <c r="AZ367" s="100"/>
      <c r="BA367" s="100"/>
      <c r="BB367" s="100"/>
      <c r="BC367" s="100"/>
      <c r="BD367" s="100"/>
    </row>
    <row r="368" spans="1:56" x14ac:dyDescent="0.25">
      <c r="A368" s="327" t="s">
        <v>151</v>
      </c>
      <c r="B368" s="327"/>
      <c r="C368" s="327"/>
      <c r="D368" s="73" t="s">
        <v>152</v>
      </c>
      <c r="E368" s="74">
        <f>E370</f>
        <v>534.79</v>
      </c>
      <c r="F368" s="74">
        <f t="shared" ref="F368:G368" si="249">F370</f>
        <v>1401.5528568584512</v>
      </c>
      <c r="G368" s="74">
        <f t="shared" si="249"/>
        <v>1610</v>
      </c>
      <c r="H368" s="74">
        <f t="shared" ref="H368:H429" si="250">I368-G368</f>
        <v>105</v>
      </c>
      <c r="I368" s="74">
        <f>I370</f>
        <v>1715</v>
      </c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8"/>
      <c r="AP368" s="108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8"/>
      <c r="BB368" s="108"/>
      <c r="BC368" s="108"/>
      <c r="BD368" s="108"/>
    </row>
    <row r="369" spans="1:56" ht="15" customHeight="1" x14ac:dyDescent="0.25">
      <c r="A369" s="328" t="s">
        <v>183</v>
      </c>
      <c r="B369" s="328"/>
      <c r="C369" s="328"/>
      <c r="D369" s="91" t="s">
        <v>24</v>
      </c>
      <c r="E369" s="14">
        <f>E370</f>
        <v>534.79</v>
      </c>
      <c r="F369" s="14">
        <f t="shared" ref="F369:I370" si="251">F370</f>
        <v>1401.5528568584512</v>
      </c>
      <c r="G369" s="14">
        <f t="shared" si="251"/>
        <v>1610</v>
      </c>
      <c r="H369" s="14">
        <f t="shared" si="250"/>
        <v>105</v>
      </c>
      <c r="I369" s="14">
        <f>I370</f>
        <v>1715</v>
      </c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/>
      <c r="BD369" s="103"/>
    </row>
    <row r="370" spans="1:56" x14ac:dyDescent="0.25">
      <c r="A370" s="75">
        <v>3</v>
      </c>
      <c r="B370" s="76"/>
      <c r="C370" s="77"/>
      <c r="D370" s="58" t="s">
        <v>52</v>
      </c>
      <c r="E370" s="6">
        <f>E371</f>
        <v>534.79</v>
      </c>
      <c r="F370" s="6">
        <f t="shared" si="251"/>
        <v>1401.5528568584512</v>
      </c>
      <c r="G370" s="6">
        <f t="shared" si="251"/>
        <v>1610</v>
      </c>
      <c r="H370" s="6">
        <f t="shared" si="250"/>
        <v>105</v>
      </c>
      <c r="I370" s="6">
        <f t="shared" si="251"/>
        <v>1715</v>
      </c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</row>
    <row r="371" spans="1:56" s="100" customFormat="1" x14ac:dyDescent="0.25">
      <c r="A371" s="280">
        <v>32</v>
      </c>
      <c r="B371" s="281"/>
      <c r="C371" s="282"/>
      <c r="D371" s="244" t="s">
        <v>62</v>
      </c>
      <c r="E371" s="229">
        <f>E372+E376+E382+E380</f>
        <v>534.79</v>
      </c>
      <c r="F371" s="229">
        <f t="shared" ref="F371:G371" si="252">F372+F376+F382</f>
        <v>1401.5528568584512</v>
      </c>
      <c r="G371" s="229">
        <f t="shared" si="252"/>
        <v>1610</v>
      </c>
      <c r="H371" s="229">
        <f t="shared" si="250"/>
        <v>105</v>
      </c>
      <c r="I371" s="229">
        <f>I372+I376+I380+I382</f>
        <v>1715</v>
      </c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</row>
    <row r="372" spans="1:56" hidden="1" x14ac:dyDescent="0.25">
      <c r="A372" s="35">
        <v>321</v>
      </c>
      <c r="B372" s="78"/>
      <c r="C372" s="79"/>
      <c r="D372" s="36" t="s">
        <v>63</v>
      </c>
      <c r="E372" s="10">
        <f>SUM(E373:E375)</f>
        <v>0</v>
      </c>
      <c r="F372" s="10">
        <f t="shared" ref="F372:G372" si="253">SUM(F373:F375)</f>
        <v>0</v>
      </c>
      <c r="G372" s="10">
        <f t="shared" si="253"/>
        <v>0</v>
      </c>
      <c r="H372" s="10">
        <f t="shared" si="250"/>
        <v>50</v>
      </c>
      <c r="I372" s="10">
        <f t="shared" ref="I372" si="254">SUM(I373:I375)</f>
        <v>50</v>
      </c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</row>
    <row r="373" spans="1:56" hidden="1" x14ac:dyDescent="0.25">
      <c r="A373" s="80">
        <v>3211</v>
      </c>
      <c r="B373" s="81"/>
      <c r="C373" s="82"/>
      <c r="D373" s="37" t="s">
        <v>64</v>
      </c>
      <c r="E373" s="12">
        <v>0</v>
      </c>
      <c r="F373" s="12">
        <v>0</v>
      </c>
      <c r="G373" s="12">
        <v>0</v>
      </c>
      <c r="H373" s="12">
        <f t="shared" si="250"/>
        <v>50</v>
      </c>
      <c r="I373" s="12">
        <v>50</v>
      </c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  <c r="AZ373" s="100"/>
      <c r="BA373" s="100"/>
      <c r="BB373" s="100"/>
      <c r="BC373" s="100"/>
      <c r="BD373" s="100"/>
    </row>
    <row r="374" spans="1:56" hidden="1" x14ac:dyDescent="0.25">
      <c r="A374" s="80">
        <v>3213</v>
      </c>
      <c r="B374" s="81"/>
      <c r="C374" s="82"/>
      <c r="D374" s="37" t="s">
        <v>66</v>
      </c>
      <c r="E374" s="12">
        <v>0</v>
      </c>
      <c r="F374" s="12">
        <v>0</v>
      </c>
      <c r="G374" s="12">
        <v>0</v>
      </c>
      <c r="H374" s="12">
        <f t="shared" si="250"/>
        <v>0</v>
      </c>
      <c r="I374" s="12">
        <v>0</v>
      </c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  <c r="AZ374" s="100"/>
      <c r="BA374" s="100"/>
      <c r="BB374" s="100"/>
      <c r="BC374" s="100"/>
      <c r="BD374" s="100"/>
    </row>
    <row r="375" spans="1:56" ht="25.5" hidden="1" x14ac:dyDescent="0.25">
      <c r="A375" s="80">
        <v>3214</v>
      </c>
      <c r="B375" s="81"/>
      <c r="C375" s="82"/>
      <c r="D375" s="37" t="s">
        <v>67</v>
      </c>
      <c r="E375" s="12">
        <v>0</v>
      </c>
      <c r="F375" s="12">
        <v>0</v>
      </c>
      <c r="G375" s="12">
        <v>0</v>
      </c>
      <c r="H375" s="12">
        <f t="shared" si="250"/>
        <v>0</v>
      </c>
      <c r="I375" s="12">
        <v>0</v>
      </c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  <c r="AZ375" s="100"/>
      <c r="BA375" s="100"/>
      <c r="BB375" s="100"/>
      <c r="BC375" s="100"/>
      <c r="BD375" s="100"/>
    </row>
    <row r="376" spans="1:56" hidden="1" x14ac:dyDescent="0.25">
      <c r="A376" s="35">
        <v>322</v>
      </c>
      <c r="B376" s="78"/>
      <c r="C376" s="79"/>
      <c r="D376" s="36" t="s">
        <v>68</v>
      </c>
      <c r="E376" s="10">
        <f>SUM(E377:E381)</f>
        <v>0</v>
      </c>
      <c r="F376" s="10">
        <f t="shared" ref="F376:G376" si="255">SUM(F377:F381)</f>
        <v>0</v>
      </c>
      <c r="G376" s="10">
        <f t="shared" si="255"/>
        <v>0</v>
      </c>
      <c r="H376" s="10">
        <f t="shared" si="250"/>
        <v>0</v>
      </c>
      <c r="I376" s="10">
        <f>SUM(I377:I379)</f>
        <v>0</v>
      </c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</row>
    <row r="377" spans="1:56" hidden="1" x14ac:dyDescent="0.25">
      <c r="A377" s="80">
        <v>3221</v>
      </c>
      <c r="B377" s="81"/>
      <c r="C377" s="82"/>
      <c r="D377" s="37" t="s">
        <v>91</v>
      </c>
      <c r="E377" s="12">
        <v>0</v>
      </c>
      <c r="F377" s="12">
        <v>0</v>
      </c>
      <c r="G377" s="12">
        <v>0</v>
      </c>
      <c r="H377" s="12">
        <f t="shared" si="250"/>
        <v>0</v>
      </c>
      <c r="I377" s="12">
        <v>0</v>
      </c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100"/>
      <c r="AV377" s="100"/>
      <c r="AW377" s="100"/>
      <c r="AX377" s="100"/>
      <c r="AY377" s="100"/>
      <c r="AZ377" s="100"/>
      <c r="BA377" s="100"/>
      <c r="BB377" s="100"/>
      <c r="BC377" s="100"/>
      <c r="BD377" s="100"/>
    </row>
    <row r="378" spans="1:56" hidden="1" x14ac:dyDescent="0.25">
      <c r="A378" s="80">
        <v>3222</v>
      </c>
      <c r="B378" s="81"/>
      <c r="C378" s="82"/>
      <c r="D378" s="37" t="s">
        <v>70</v>
      </c>
      <c r="E378" s="12">
        <v>0</v>
      </c>
      <c r="F378" s="12">
        <v>0</v>
      </c>
      <c r="G378" s="12">
        <v>0</v>
      </c>
      <c r="H378" s="12">
        <f t="shared" si="250"/>
        <v>0</v>
      </c>
      <c r="I378" s="12">
        <v>0</v>
      </c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00"/>
      <c r="AY378" s="100"/>
      <c r="AZ378" s="100"/>
      <c r="BA378" s="100"/>
      <c r="BB378" s="100"/>
      <c r="BC378" s="100"/>
      <c r="BD378" s="100"/>
    </row>
    <row r="379" spans="1:56" hidden="1" x14ac:dyDescent="0.25">
      <c r="A379" s="80">
        <v>3225</v>
      </c>
      <c r="B379" s="81"/>
      <c r="C379" s="82"/>
      <c r="D379" s="37" t="s">
        <v>92</v>
      </c>
      <c r="E379" s="12">
        <v>0</v>
      </c>
      <c r="F379" s="12">
        <v>0</v>
      </c>
      <c r="G379" s="12">
        <v>0</v>
      </c>
      <c r="H379" s="12">
        <f t="shared" si="250"/>
        <v>0</v>
      </c>
      <c r="I379" s="12">
        <v>0</v>
      </c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100"/>
      <c r="AV379" s="100"/>
      <c r="AW379" s="100"/>
      <c r="AX379" s="100"/>
      <c r="AY379" s="100"/>
      <c r="AZ379" s="100"/>
      <c r="BA379" s="100"/>
      <c r="BB379" s="100"/>
      <c r="BC379" s="100"/>
      <c r="BD379" s="100"/>
    </row>
    <row r="380" spans="1:56" hidden="1" x14ac:dyDescent="0.25">
      <c r="A380" s="35">
        <v>323</v>
      </c>
      <c r="B380" s="78"/>
      <c r="C380" s="79"/>
      <c r="D380" s="36" t="s">
        <v>75</v>
      </c>
      <c r="E380" s="10">
        <f>E381</f>
        <v>0</v>
      </c>
      <c r="F380" s="10">
        <f t="shared" ref="F380" si="256">F381</f>
        <v>0</v>
      </c>
      <c r="G380" s="10">
        <f>G381</f>
        <v>0</v>
      </c>
      <c r="H380" s="10">
        <f t="shared" si="250"/>
        <v>300</v>
      </c>
      <c r="I380" s="10">
        <f>I381</f>
        <v>300</v>
      </c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</row>
    <row r="381" spans="1:56" hidden="1" x14ac:dyDescent="0.25">
      <c r="A381" s="80">
        <v>3237</v>
      </c>
      <c r="B381" s="81"/>
      <c r="C381" s="82"/>
      <c r="D381" s="37" t="s">
        <v>82</v>
      </c>
      <c r="E381" s="12">
        <v>0</v>
      </c>
      <c r="F381" s="12">
        <v>0</v>
      </c>
      <c r="G381" s="12">
        <v>0</v>
      </c>
      <c r="H381" s="12">
        <f t="shared" si="250"/>
        <v>300</v>
      </c>
      <c r="I381" s="12">
        <v>300</v>
      </c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  <c r="AZ381" s="100"/>
      <c r="BA381" s="100"/>
      <c r="BB381" s="100"/>
      <c r="BC381" s="100"/>
      <c r="BD381" s="100"/>
    </row>
    <row r="382" spans="1:56" ht="25.5" hidden="1" x14ac:dyDescent="0.25">
      <c r="A382" s="35">
        <v>329</v>
      </c>
      <c r="B382" s="78"/>
      <c r="C382" s="79"/>
      <c r="D382" s="36" t="s">
        <v>188</v>
      </c>
      <c r="E382" s="10">
        <f>SUM(E383:E384)</f>
        <v>534.79</v>
      </c>
      <c r="F382" s="10">
        <f t="shared" ref="F382:G382" si="257">SUM(F383:F384)</f>
        <v>1401.5528568584512</v>
      </c>
      <c r="G382" s="10">
        <f t="shared" si="257"/>
        <v>1610</v>
      </c>
      <c r="H382" s="10">
        <f t="shared" si="250"/>
        <v>-245</v>
      </c>
      <c r="I382" s="10">
        <f t="shared" ref="I382" si="258">SUM(I383:I384)</f>
        <v>1365</v>
      </c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</row>
    <row r="383" spans="1:56" hidden="1" x14ac:dyDescent="0.25">
      <c r="A383" s="80">
        <v>3293</v>
      </c>
      <c r="B383" s="81"/>
      <c r="C383" s="82"/>
      <c r="D383" s="37" t="s">
        <v>88</v>
      </c>
      <c r="E383" s="12">
        <v>0</v>
      </c>
      <c r="F383" s="12">
        <v>0</v>
      </c>
      <c r="G383" s="12">
        <v>0</v>
      </c>
      <c r="H383" s="12">
        <f t="shared" si="250"/>
        <v>0</v>
      </c>
      <c r="I383" s="12">
        <v>0</v>
      </c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  <c r="AZ383" s="100"/>
      <c r="BA383" s="100"/>
      <c r="BB383" s="100"/>
      <c r="BC383" s="100"/>
      <c r="BD383" s="100"/>
    </row>
    <row r="384" spans="1:56" ht="25.5" hidden="1" x14ac:dyDescent="0.25">
      <c r="A384" s="80">
        <v>3299</v>
      </c>
      <c r="B384" s="81"/>
      <c r="C384" s="82"/>
      <c r="D384" s="37" t="s">
        <v>85</v>
      </c>
      <c r="E384" s="12">
        <v>534.79</v>
      </c>
      <c r="F384" s="12">
        <v>1401.5528568584512</v>
      </c>
      <c r="G384" s="12">
        <v>1610</v>
      </c>
      <c r="H384" s="12">
        <f t="shared" si="250"/>
        <v>-245</v>
      </c>
      <c r="I384" s="12">
        <v>1365</v>
      </c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100"/>
      <c r="AV384" s="100"/>
      <c r="AW384" s="100"/>
      <c r="AX384" s="100"/>
      <c r="AY384" s="100"/>
      <c r="AZ384" s="100"/>
      <c r="BA384" s="100"/>
      <c r="BB384" s="100"/>
      <c r="BC384" s="100"/>
      <c r="BD384" s="100"/>
    </row>
    <row r="385" spans="1:56" x14ac:dyDescent="0.25">
      <c r="A385" s="327" t="s">
        <v>189</v>
      </c>
      <c r="B385" s="327"/>
      <c r="C385" s="327"/>
      <c r="D385" s="73" t="s">
        <v>154</v>
      </c>
      <c r="E385" s="74">
        <f>E387+E398</f>
        <v>3398.69</v>
      </c>
      <c r="F385" s="74">
        <f t="shared" ref="F385:G385" si="259">F387+F398</f>
        <v>3251.7088061583381</v>
      </c>
      <c r="G385" s="74">
        <f t="shared" si="259"/>
        <v>400</v>
      </c>
      <c r="H385" s="74">
        <f t="shared" si="250"/>
        <v>0</v>
      </c>
      <c r="I385" s="74">
        <f t="shared" ref="I385" si="260">I387+I398</f>
        <v>400</v>
      </c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  <c r="AD385" s="108"/>
      <c r="AE385" s="108"/>
      <c r="AF385" s="108"/>
      <c r="AG385" s="108"/>
      <c r="AH385" s="108"/>
      <c r="AI385" s="108"/>
      <c r="AJ385" s="108"/>
      <c r="AK385" s="108"/>
      <c r="AL385" s="108"/>
      <c r="AM385" s="108"/>
      <c r="AN385" s="108"/>
      <c r="AO385" s="108"/>
      <c r="AP385" s="108"/>
      <c r="AQ385" s="108"/>
      <c r="AR385" s="108"/>
      <c r="AS385" s="108"/>
      <c r="AT385" s="108"/>
      <c r="AU385" s="108"/>
      <c r="AV385" s="108"/>
      <c r="AW385" s="108"/>
      <c r="AX385" s="108"/>
      <c r="AY385" s="108"/>
      <c r="AZ385" s="108"/>
      <c r="BA385" s="108"/>
      <c r="BB385" s="108"/>
      <c r="BC385" s="108"/>
      <c r="BD385" s="108"/>
    </row>
    <row r="386" spans="1:56" ht="15" customHeight="1" x14ac:dyDescent="0.25">
      <c r="A386" s="328" t="s">
        <v>181</v>
      </c>
      <c r="B386" s="328"/>
      <c r="C386" s="328"/>
      <c r="D386" s="57" t="s">
        <v>31</v>
      </c>
      <c r="E386" s="14">
        <f>E387</f>
        <v>525.12</v>
      </c>
      <c r="F386" s="14">
        <f t="shared" ref="F386:I387" si="261">F387</f>
        <v>398.16842524387812</v>
      </c>
      <c r="G386" s="14">
        <f t="shared" si="261"/>
        <v>400</v>
      </c>
      <c r="H386" s="14">
        <f t="shared" si="250"/>
        <v>0</v>
      </c>
      <c r="I386" s="14">
        <f t="shared" si="261"/>
        <v>400</v>
      </c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</row>
    <row r="387" spans="1:56" x14ac:dyDescent="0.25">
      <c r="A387" s="75">
        <v>3</v>
      </c>
      <c r="B387" s="76"/>
      <c r="C387" s="77"/>
      <c r="D387" s="68" t="s">
        <v>52</v>
      </c>
      <c r="E387" s="6">
        <f>E388</f>
        <v>525.12</v>
      </c>
      <c r="F387" s="6">
        <f t="shared" si="261"/>
        <v>398.16842524387812</v>
      </c>
      <c r="G387" s="6">
        <f t="shared" si="261"/>
        <v>400</v>
      </c>
      <c r="H387" s="6">
        <f t="shared" si="250"/>
        <v>0</v>
      </c>
      <c r="I387" s="6">
        <f t="shared" si="261"/>
        <v>400</v>
      </c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</row>
    <row r="388" spans="1:56" s="100" customFormat="1" x14ac:dyDescent="0.25">
      <c r="A388" s="280">
        <v>32</v>
      </c>
      <c r="B388" s="281"/>
      <c r="C388" s="282"/>
      <c r="D388" s="279" t="s">
        <v>62</v>
      </c>
      <c r="E388" s="229">
        <f>E389+E394+E392</f>
        <v>525.12</v>
      </c>
      <c r="F388" s="229">
        <f t="shared" ref="F388:G388" si="262">F389+F394+F392</f>
        <v>398.16842524387812</v>
      </c>
      <c r="G388" s="229">
        <f t="shared" si="262"/>
        <v>400</v>
      </c>
      <c r="H388" s="229">
        <f t="shared" si="250"/>
        <v>0</v>
      </c>
      <c r="I388" s="229">
        <f t="shared" ref="I388" si="263">I389+I394+I392</f>
        <v>400</v>
      </c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</row>
    <row r="389" spans="1:56" hidden="1" x14ac:dyDescent="0.25">
      <c r="A389" s="35">
        <v>321</v>
      </c>
      <c r="B389" s="78"/>
      <c r="C389" s="79"/>
      <c r="D389" s="27" t="s">
        <v>63</v>
      </c>
      <c r="E389" s="10">
        <f>SUM(E390:E391)</f>
        <v>0</v>
      </c>
      <c r="F389" s="10">
        <f t="shared" ref="F389:G389" si="264">SUM(F390:F393)</f>
        <v>0</v>
      </c>
      <c r="G389" s="10">
        <f t="shared" si="264"/>
        <v>0</v>
      </c>
      <c r="H389" s="10">
        <f t="shared" si="250"/>
        <v>0</v>
      </c>
      <c r="I389" s="10">
        <f t="shared" ref="I389" si="265">SUM(I390:I393)</f>
        <v>0</v>
      </c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</row>
    <row r="390" spans="1:56" hidden="1" x14ac:dyDescent="0.25">
      <c r="A390" s="80">
        <v>3211</v>
      </c>
      <c r="B390" s="81"/>
      <c r="C390" s="82"/>
      <c r="D390" s="28" t="s">
        <v>64</v>
      </c>
      <c r="E390" s="12">
        <v>0</v>
      </c>
      <c r="F390" s="12">
        <v>0</v>
      </c>
      <c r="G390" s="12">
        <v>0</v>
      </c>
      <c r="H390" s="12">
        <f t="shared" si="250"/>
        <v>0</v>
      </c>
      <c r="I390" s="12">
        <v>0</v>
      </c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  <c r="AZ390" s="100"/>
      <c r="BA390" s="100"/>
      <c r="BB390" s="100"/>
      <c r="BC390" s="100"/>
      <c r="BD390" s="100"/>
    </row>
    <row r="391" spans="1:56" ht="26.25" hidden="1" x14ac:dyDescent="0.25">
      <c r="A391" s="80">
        <v>3214</v>
      </c>
      <c r="B391" s="81"/>
      <c r="C391" s="82"/>
      <c r="D391" s="28" t="s">
        <v>67</v>
      </c>
      <c r="E391" s="12">
        <v>0</v>
      </c>
      <c r="F391" s="12">
        <v>0</v>
      </c>
      <c r="G391" s="12">
        <v>0</v>
      </c>
      <c r="H391" s="12">
        <f t="shared" si="250"/>
        <v>0</v>
      </c>
      <c r="I391" s="12">
        <v>0</v>
      </c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100"/>
      <c r="AV391" s="100"/>
      <c r="AW391" s="100"/>
      <c r="AX391" s="100"/>
      <c r="AY391" s="100"/>
      <c r="AZ391" s="100"/>
      <c r="BA391" s="100"/>
      <c r="BB391" s="100"/>
      <c r="BC391" s="100"/>
      <c r="BD391" s="100"/>
    </row>
    <row r="392" spans="1:56" hidden="1" x14ac:dyDescent="0.25">
      <c r="A392" s="35">
        <v>323</v>
      </c>
      <c r="B392" s="78"/>
      <c r="C392" s="79"/>
      <c r="D392" s="27" t="s">
        <v>75</v>
      </c>
      <c r="E392" s="10">
        <f>E393</f>
        <v>185.81</v>
      </c>
      <c r="F392" s="10">
        <f t="shared" ref="F392:I392" si="266">F393</f>
        <v>0</v>
      </c>
      <c r="G392" s="10">
        <f t="shared" si="266"/>
        <v>0</v>
      </c>
      <c r="H392" s="10">
        <f t="shared" si="250"/>
        <v>0</v>
      </c>
      <c r="I392" s="10">
        <f t="shared" si="266"/>
        <v>0</v>
      </c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</row>
    <row r="393" spans="1:56" hidden="1" x14ac:dyDescent="0.25">
      <c r="A393" s="80">
        <v>3231</v>
      </c>
      <c r="B393" s="81"/>
      <c r="C393" s="82"/>
      <c r="D393" s="28" t="s">
        <v>76</v>
      </c>
      <c r="E393" s="12">
        <v>185.81</v>
      </c>
      <c r="F393" s="12">
        <v>0</v>
      </c>
      <c r="G393" s="12">
        <v>0</v>
      </c>
      <c r="H393" s="12">
        <f t="shared" si="250"/>
        <v>0</v>
      </c>
      <c r="I393" s="12">
        <v>0</v>
      </c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100"/>
      <c r="AV393" s="100"/>
      <c r="AW393" s="100"/>
      <c r="AX393" s="100"/>
      <c r="AY393" s="100"/>
      <c r="AZ393" s="100"/>
      <c r="BA393" s="100"/>
      <c r="BB393" s="100"/>
      <c r="BC393" s="100"/>
      <c r="BD393" s="100"/>
    </row>
    <row r="394" spans="1:56" ht="26.25" hidden="1" x14ac:dyDescent="0.25">
      <c r="A394" s="35">
        <v>329</v>
      </c>
      <c r="B394" s="78"/>
      <c r="C394" s="79"/>
      <c r="D394" s="27" t="s">
        <v>188</v>
      </c>
      <c r="E394" s="10">
        <f>SUM(E395:E396)</f>
        <v>339.31</v>
      </c>
      <c r="F394" s="10">
        <f t="shared" ref="F394:G394" si="267">SUM(F395:F396)</f>
        <v>398.16842524387812</v>
      </c>
      <c r="G394" s="10">
        <f t="shared" si="267"/>
        <v>400</v>
      </c>
      <c r="H394" s="10">
        <f t="shared" si="250"/>
        <v>0</v>
      </c>
      <c r="I394" s="10">
        <f t="shared" ref="I394" si="268">SUM(I395:I396)</f>
        <v>400</v>
      </c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</row>
    <row r="395" spans="1:56" ht="25.5" hidden="1" x14ac:dyDescent="0.25">
      <c r="A395" s="80">
        <v>3291</v>
      </c>
      <c r="B395" s="81"/>
      <c r="C395" s="82"/>
      <c r="D395" s="34" t="s">
        <v>98</v>
      </c>
      <c r="E395" s="12">
        <v>0</v>
      </c>
      <c r="F395" s="12">
        <v>0</v>
      </c>
      <c r="G395" s="12">
        <v>0</v>
      </c>
      <c r="H395" s="12">
        <f t="shared" si="250"/>
        <v>0</v>
      </c>
      <c r="I395" s="12">
        <v>0</v>
      </c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100"/>
      <c r="AV395" s="100"/>
      <c r="AW395" s="100"/>
      <c r="AX395" s="100"/>
      <c r="AY395" s="100"/>
      <c r="AZ395" s="100"/>
      <c r="BA395" s="100"/>
      <c r="BB395" s="100"/>
      <c r="BC395" s="100"/>
      <c r="BD395" s="100"/>
    </row>
    <row r="396" spans="1:56" ht="26.25" hidden="1" x14ac:dyDescent="0.25">
      <c r="A396" s="80">
        <v>3299</v>
      </c>
      <c r="B396" s="81"/>
      <c r="C396" s="82"/>
      <c r="D396" s="28" t="s">
        <v>85</v>
      </c>
      <c r="E396" s="12">
        <v>339.31</v>
      </c>
      <c r="F396" s="12">
        <v>398.16842524387812</v>
      </c>
      <c r="G396" s="12">
        <v>400</v>
      </c>
      <c r="H396" s="12">
        <f t="shared" si="250"/>
        <v>0</v>
      </c>
      <c r="I396" s="12">
        <v>400</v>
      </c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100"/>
      <c r="AV396" s="100"/>
      <c r="AW396" s="100"/>
      <c r="AX396" s="100"/>
      <c r="AY396" s="100"/>
      <c r="AZ396" s="100"/>
      <c r="BA396" s="100"/>
      <c r="BB396" s="100"/>
      <c r="BC396" s="100"/>
      <c r="BD396" s="100"/>
    </row>
    <row r="397" spans="1:56" x14ac:dyDescent="0.25">
      <c r="A397" s="328" t="s">
        <v>184</v>
      </c>
      <c r="B397" s="328"/>
      <c r="C397" s="328"/>
      <c r="D397" s="57" t="s">
        <v>41</v>
      </c>
      <c r="E397" s="14">
        <f>E398</f>
        <v>2873.57</v>
      </c>
      <c r="F397" s="14">
        <f t="shared" ref="F397:I398" si="269">F398</f>
        <v>2853.54038091446</v>
      </c>
      <c r="G397" s="14">
        <f t="shared" si="269"/>
        <v>0</v>
      </c>
      <c r="H397" s="14">
        <f t="shared" si="250"/>
        <v>0</v>
      </c>
      <c r="I397" s="14">
        <f t="shared" si="269"/>
        <v>0</v>
      </c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</row>
    <row r="398" spans="1:56" x14ac:dyDescent="0.25">
      <c r="A398" s="75">
        <v>3</v>
      </c>
      <c r="B398" s="76"/>
      <c r="C398" s="77"/>
      <c r="D398" s="58" t="s">
        <v>52</v>
      </c>
      <c r="E398" s="6">
        <f>E399</f>
        <v>2873.57</v>
      </c>
      <c r="F398" s="6">
        <f t="shared" si="269"/>
        <v>2853.54038091446</v>
      </c>
      <c r="G398" s="6">
        <f t="shared" si="269"/>
        <v>0</v>
      </c>
      <c r="H398" s="6">
        <f t="shared" si="250"/>
        <v>0</v>
      </c>
      <c r="I398" s="6">
        <f t="shared" si="269"/>
        <v>0</v>
      </c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</row>
    <row r="399" spans="1:56" s="100" customFormat="1" x14ac:dyDescent="0.25">
      <c r="A399" s="280">
        <v>32</v>
      </c>
      <c r="B399" s="281"/>
      <c r="C399" s="282"/>
      <c r="D399" s="244" t="s">
        <v>62</v>
      </c>
      <c r="E399" s="229">
        <f>E400+E403+E406</f>
        <v>2873.57</v>
      </c>
      <c r="F399" s="229">
        <f t="shared" ref="F399:G399" si="270">F400+F403+F406</f>
        <v>2853.54038091446</v>
      </c>
      <c r="G399" s="229">
        <f t="shared" si="270"/>
        <v>0</v>
      </c>
      <c r="H399" s="229">
        <f t="shared" si="250"/>
        <v>0</v>
      </c>
      <c r="I399" s="229">
        <f t="shared" ref="I399" si="271">I400+I403+I406</f>
        <v>0</v>
      </c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</row>
    <row r="400" spans="1:56" hidden="1" x14ac:dyDescent="0.25">
      <c r="A400" s="35">
        <v>321</v>
      </c>
      <c r="B400" s="78"/>
      <c r="C400" s="79"/>
      <c r="D400" s="36" t="s">
        <v>63</v>
      </c>
      <c r="E400" s="10">
        <f>SUM(E401:E402)</f>
        <v>358.08</v>
      </c>
      <c r="F400" s="10">
        <f t="shared" ref="F400:G400" si="272">SUM(F401:F402)</f>
        <v>199.08421262193906</v>
      </c>
      <c r="G400" s="10">
        <f t="shared" si="272"/>
        <v>0</v>
      </c>
      <c r="H400" s="10">
        <f t="shared" si="250"/>
        <v>0</v>
      </c>
      <c r="I400" s="10">
        <f t="shared" ref="I400" si="273">SUM(I401:I402)</f>
        <v>0</v>
      </c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</row>
    <row r="401" spans="1:56" hidden="1" x14ac:dyDescent="0.25">
      <c r="A401" s="80">
        <v>3211</v>
      </c>
      <c r="B401" s="81"/>
      <c r="C401" s="82"/>
      <c r="D401" s="37" t="s">
        <v>64</v>
      </c>
      <c r="E401" s="12">
        <v>358.08</v>
      </c>
      <c r="F401" s="12">
        <v>199.08421262193906</v>
      </c>
      <c r="G401" s="12">
        <v>0</v>
      </c>
      <c r="H401" s="12">
        <f t="shared" si="250"/>
        <v>0</v>
      </c>
      <c r="I401" s="12">
        <v>0</v>
      </c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100"/>
      <c r="AV401" s="100"/>
      <c r="AW401" s="100"/>
      <c r="AX401" s="100"/>
      <c r="AY401" s="100"/>
      <c r="AZ401" s="100"/>
      <c r="BA401" s="100"/>
      <c r="BB401" s="100"/>
      <c r="BC401" s="100"/>
      <c r="BD401" s="100"/>
    </row>
    <row r="402" spans="1:56" hidden="1" x14ac:dyDescent="0.25">
      <c r="A402" s="80">
        <v>3213</v>
      </c>
      <c r="B402" s="81"/>
      <c r="C402" s="82"/>
      <c r="D402" s="37" t="s">
        <v>66</v>
      </c>
      <c r="E402" s="12">
        <v>0</v>
      </c>
      <c r="F402" s="12">
        <v>0</v>
      </c>
      <c r="G402" s="12">
        <v>0</v>
      </c>
      <c r="H402" s="12">
        <f t="shared" si="250"/>
        <v>0</v>
      </c>
      <c r="I402" s="12">
        <v>0</v>
      </c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100"/>
      <c r="AV402" s="100"/>
      <c r="AW402" s="100"/>
      <c r="AX402" s="100"/>
      <c r="AY402" s="100"/>
      <c r="AZ402" s="100"/>
      <c r="BA402" s="100"/>
      <c r="BB402" s="100"/>
      <c r="BC402" s="100"/>
      <c r="BD402" s="100"/>
    </row>
    <row r="403" spans="1:56" hidden="1" x14ac:dyDescent="0.25">
      <c r="A403" s="35">
        <v>323</v>
      </c>
      <c r="B403" s="78"/>
      <c r="C403" s="79"/>
      <c r="D403" s="36" t="s">
        <v>75</v>
      </c>
      <c r="E403" s="10">
        <f>SUM(E404:E405)</f>
        <v>709.09</v>
      </c>
      <c r="F403" s="10">
        <f t="shared" ref="F403:G403" si="274">SUM(F404:F405)</f>
        <v>663.61404207313024</v>
      </c>
      <c r="G403" s="10">
        <f t="shared" si="274"/>
        <v>0</v>
      </c>
      <c r="H403" s="10">
        <f t="shared" si="250"/>
        <v>0</v>
      </c>
      <c r="I403" s="10">
        <f t="shared" ref="I403" si="275">SUM(I404:I405)</f>
        <v>0</v>
      </c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</row>
    <row r="404" spans="1:56" hidden="1" x14ac:dyDescent="0.25">
      <c r="A404" s="80">
        <v>3231</v>
      </c>
      <c r="B404" s="81"/>
      <c r="C404" s="82"/>
      <c r="D404" s="37" t="s">
        <v>76</v>
      </c>
      <c r="E404" s="12">
        <v>0</v>
      </c>
      <c r="F404" s="12">
        <v>0</v>
      </c>
      <c r="G404" s="12">
        <v>0</v>
      </c>
      <c r="H404" s="12">
        <f t="shared" si="250"/>
        <v>0</v>
      </c>
      <c r="I404" s="12">
        <v>0</v>
      </c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100"/>
      <c r="AV404" s="100"/>
      <c r="AW404" s="100"/>
      <c r="AX404" s="100"/>
      <c r="AY404" s="100"/>
      <c r="AZ404" s="100"/>
      <c r="BA404" s="100"/>
      <c r="BB404" s="100"/>
      <c r="BC404" s="100"/>
      <c r="BD404" s="100"/>
    </row>
    <row r="405" spans="1:56" ht="15" hidden="1" customHeight="1" x14ac:dyDescent="0.25">
      <c r="A405" s="80">
        <v>3237</v>
      </c>
      <c r="B405" s="81"/>
      <c r="C405" s="82"/>
      <c r="D405" s="37" t="s">
        <v>82</v>
      </c>
      <c r="E405" s="12">
        <v>709.09</v>
      </c>
      <c r="F405" s="12">
        <v>663.61404207313024</v>
      </c>
      <c r="G405" s="12">
        <v>0</v>
      </c>
      <c r="H405" s="12">
        <f t="shared" si="250"/>
        <v>0</v>
      </c>
      <c r="I405" s="12">
        <v>0</v>
      </c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00"/>
      <c r="AY405" s="100"/>
      <c r="AZ405" s="100"/>
      <c r="BA405" s="100"/>
      <c r="BB405" s="100"/>
      <c r="BC405" s="100"/>
      <c r="BD405" s="100"/>
    </row>
    <row r="406" spans="1:56" ht="25.5" hidden="1" x14ac:dyDescent="0.25">
      <c r="A406" s="35">
        <v>329</v>
      </c>
      <c r="B406" s="78"/>
      <c r="C406" s="79"/>
      <c r="D406" s="36" t="s">
        <v>85</v>
      </c>
      <c r="E406" s="10">
        <f>SUM(E407:E408)</f>
        <v>1806.4</v>
      </c>
      <c r="F406" s="10">
        <f t="shared" ref="F406:G406" si="276">SUM(F407:F408)</f>
        <v>1990.8421262193906</v>
      </c>
      <c r="G406" s="10">
        <f t="shared" si="276"/>
        <v>0</v>
      </c>
      <c r="H406" s="10">
        <f t="shared" si="250"/>
        <v>0</v>
      </c>
      <c r="I406" s="10">
        <f t="shared" ref="I406" si="277">SUM(I407:I408)</f>
        <v>0</v>
      </c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</row>
    <row r="407" spans="1:56" ht="25.5" hidden="1" x14ac:dyDescent="0.25">
      <c r="A407" s="80">
        <v>3291</v>
      </c>
      <c r="B407" s="81"/>
      <c r="C407" s="82"/>
      <c r="D407" s="37" t="s">
        <v>98</v>
      </c>
      <c r="E407" s="12">
        <v>0</v>
      </c>
      <c r="F407" s="12">
        <v>0</v>
      </c>
      <c r="G407" s="12">
        <v>0</v>
      </c>
      <c r="H407" s="12">
        <f t="shared" si="250"/>
        <v>0</v>
      </c>
      <c r="I407" s="12">
        <v>0</v>
      </c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100"/>
      <c r="AV407" s="100"/>
      <c r="AW407" s="100"/>
      <c r="AX407" s="100"/>
      <c r="AY407" s="100"/>
      <c r="AZ407" s="100"/>
      <c r="BA407" s="100"/>
      <c r="BB407" s="100"/>
      <c r="BC407" s="100"/>
      <c r="BD407" s="100"/>
    </row>
    <row r="408" spans="1:56" ht="25.5" hidden="1" x14ac:dyDescent="0.25">
      <c r="A408" s="80">
        <v>3299</v>
      </c>
      <c r="B408" s="81"/>
      <c r="C408" s="82"/>
      <c r="D408" s="37" t="s">
        <v>85</v>
      </c>
      <c r="E408" s="12">
        <v>1806.4</v>
      </c>
      <c r="F408" s="12">
        <v>1990.8421262193906</v>
      </c>
      <c r="G408" s="12">
        <v>0</v>
      </c>
      <c r="H408" s="12">
        <f t="shared" si="250"/>
        <v>0</v>
      </c>
      <c r="I408" s="12">
        <v>0</v>
      </c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100"/>
      <c r="AV408" s="100"/>
      <c r="AW408" s="100"/>
      <c r="AX408" s="100"/>
      <c r="AY408" s="100"/>
      <c r="AZ408" s="100"/>
      <c r="BA408" s="100"/>
      <c r="BB408" s="100"/>
      <c r="BC408" s="100"/>
      <c r="BD408" s="100"/>
    </row>
    <row r="409" spans="1:56" ht="15" customHeight="1" x14ac:dyDescent="0.25">
      <c r="A409" s="327" t="s">
        <v>190</v>
      </c>
      <c r="B409" s="327"/>
      <c r="C409" s="327"/>
      <c r="D409" s="73" t="s">
        <v>173</v>
      </c>
      <c r="E409" s="74">
        <f>E411+E426</f>
        <v>23290.36</v>
      </c>
      <c r="F409" s="74">
        <f>F411+F426</f>
        <v>7034.3065093901387</v>
      </c>
      <c r="G409" s="74">
        <f>G411+G426+G437+G457+G448</f>
        <v>20130</v>
      </c>
      <c r="H409" s="74">
        <f t="shared" si="250"/>
        <v>16400</v>
      </c>
      <c r="I409" s="74">
        <f>I411+I426+I437+I457+I448</f>
        <v>36530</v>
      </c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  <c r="AD409" s="108"/>
      <c r="AE409" s="108"/>
      <c r="AF409" s="108"/>
      <c r="AG409" s="108"/>
      <c r="AH409" s="108"/>
      <c r="AI409" s="108"/>
      <c r="AJ409" s="108"/>
      <c r="AK409" s="108"/>
      <c r="AL409" s="108"/>
      <c r="AM409" s="108"/>
      <c r="AN409" s="108"/>
      <c r="AO409" s="108"/>
      <c r="AP409" s="108"/>
      <c r="AQ409" s="108"/>
      <c r="AR409" s="108"/>
      <c r="AS409" s="108"/>
      <c r="AT409" s="108"/>
      <c r="AU409" s="108"/>
      <c r="AV409" s="108"/>
      <c r="AW409" s="108"/>
      <c r="AX409" s="108"/>
      <c r="AY409" s="108"/>
      <c r="AZ409" s="108"/>
      <c r="BA409" s="108"/>
      <c r="BB409" s="108"/>
      <c r="BC409" s="108"/>
      <c r="BD409" s="108"/>
    </row>
    <row r="410" spans="1:56" ht="15" customHeight="1" x14ac:dyDescent="0.25">
      <c r="A410" s="328" t="s">
        <v>181</v>
      </c>
      <c r="B410" s="328"/>
      <c r="C410" s="328"/>
      <c r="D410" s="57" t="s">
        <v>31</v>
      </c>
      <c r="E410" s="14">
        <f>E411</f>
        <v>639.62</v>
      </c>
      <c r="F410" s="14">
        <f t="shared" ref="F410:I411" si="278">F411</f>
        <v>1327.22</v>
      </c>
      <c r="G410" s="14">
        <f t="shared" si="278"/>
        <v>1000</v>
      </c>
      <c r="H410" s="14">
        <f t="shared" si="250"/>
        <v>9250</v>
      </c>
      <c r="I410" s="14">
        <f t="shared" si="278"/>
        <v>10250</v>
      </c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</row>
    <row r="411" spans="1:56" ht="24" x14ac:dyDescent="0.25">
      <c r="A411" s="75">
        <v>4</v>
      </c>
      <c r="B411" s="76"/>
      <c r="C411" s="77"/>
      <c r="D411" s="83" t="s">
        <v>107</v>
      </c>
      <c r="E411" s="6">
        <f>E412</f>
        <v>639.62</v>
      </c>
      <c r="F411" s="6">
        <f t="shared" si="278"/>
        <v>1327.22</v>
      </c>
      <c r="G411" s="6">
        <f>G412+G422</f>
        <v>1000</v>
      </c>
      <c r="H411" s="6">
        <f t="shared" si="250"/>
        <v>9250</v>
      </c>
      <c r="I411" s="6">
        <f>I412+I422</f>
        <v>10250</v>
      </c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</row>
    <row r="412" spans="1:56" s="100" customFormat="1" ht="24" x14ac:dyDescent="0.25">
      <c r="A412" s="280">
        <v>42</v>
      </c>
      <c r="B412" s="281"/>
      <c r="C412" s="282"/>
      <c r="D412" s="283" t="s">
        <v>108</v>
      </c>
      <c r="E412" s="229">
        <f>E413+E419</f>
        <v>639.62</v>
      </c>
      <c r="F412" s="229">
        <f t="shared" ref="F412:G412" si="279">F413+F419</f>
        <v>1327.22</v>
      </c>
      <c r="G412" s="229">
        <f t="shared" si="279"/>
        <v>1000</v>
      </c>
      <c r="H412" s="229">
        <f t="shared" si="250"/>
        <v>4950</v>
      </c>
      <c r="I412" s="229">
        <f t="shared" ref="I412" si="280">I413+I419</f>
        <v>5950</v>
      </c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</row>
    <row r="413" spans="1:56" s="100" customFormat="1" hidden="1" x14ac:dyDescent="0.25">
      <c r="A413" s="284">
        <v>422</v>
      </c>
      <c r="B413" s="285"/>
      <c r="C413" s="286"/>
      <c r="D413" s="292" t="s">
        <v>109</v>
      </c>
      <c r="E413" s="231">
        <f>SUM(E414:E418)</f>
        <v>409.21</v>
      </c>
      <c r="F413" s="231">
        <f t="shared" ref="F413:G413" si="281">SUM(F414:F418)</f>
        <v>1327.22</v>
      </c>
      <c r="G413" s="231">
        <f t="shared" si="281"/>
        <v>1000</v>
      </c>
      <c r="H413" s="231">
        <f t="shared" si="250"/>
        <v>4950</v>
      </c>
      <c r="I413" s="231">
        <f t="shared" ref="I413" si="282">SUM(I414:I418)</f>
        <v>5950</v>
      </c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</row>
    <row r="414" spans="1:56" s="100" customFormat="1" hidden="1" x14ac:dyDescent="0.25">
      <c r="A414" s="287">
        <v>4221</v>
      </c>
      <c r="B414" s="288"/>
      <c r="C414" s="289"/>
      <c r="D414" s="293" t="s">
        <v>110</v>
      </c>
      <c r="E414" s="234">
        <v>409.21</v>
      </c>
      <c r="F414" s="234">
        <v>1327.22</v>
      </c>
      <c r="G414" s="234">
        <v>1000</v>
      </c>
      <c r="H414" s="234">
        <f t="shared" si="250"/>
        <v>1500</v>
      </c>
      <c r="I414" s="234">
        <v>2500</v>
      </c>
      <c r="J414" s="107">
        <f>I414+I429+I440</f>
        <v>18200</v>
      </c>
    </row>
    <row r="415" spans="1:56" s="100" customFormat="1" hidden="1" x14ac:dyDescent="0.25">
      <c r="A415" s="287">
        <v>4222</v>
      </c>
      <c r="B415" s="288"/>
      <c r="C415" s="289"/>
      <c r="D415" s="293" t="s">
        <v>111</v>
      </c>
      <c r="E415" s="234">
        <v>0</v>
      </c>
      <c r="F415" s="234">
        <v>0</v>
      </c>
      <c r="G415" s="234">
        <v>0</v>
      </c>
      <c r="H415" s="234">
        <f t="shared" si="250"/>
        <v>2450</v>
      </c>
      <c r="I415" s="234">
        <v>2450</v>
      </c>
    </row>
    <row r="416" spans="1:56" s="100" customFormat="1" hidden="1" x14ac:dyDescent="0.25">
      <c r="A416" s="287">
        <v>4223</v>
      </c>
      <c r="B416" s="288"/>
      <c r="C416" s="289"/>
      <c r="D416" s="293" t="s">
        <v>112</v>
      </c>
      <c r="E416" s="234">
        <v>0</v>
      </c>
      <c r="F416" s="234">
        <v>0</v>
      </c>
      <c r="G416" s="234">
        <v>0</v>
      </c>
      <c r="H416" s="234">
        <f t="shared" si="250"/>
        <v>500</v>
      </c>
      <c r="I416" s="234">
        <v>500</v>
      </c>
      <c r="J416" s="107">
        <f>I416+I181</f>
        <v>7787.5</v>
      </c>
    </row>
    <row r="417" spans="1:56" s="100" customFormat="1" hidden="1" x14ac:dyDescent="0.25">
      <c r="A417" s="287">
        <v>4226</v>
      </c>
      <c r="B417" s="288"/>
      <c r="C417" s="289"/>
      <c r="D417" s="293" t="s">
        <v>113</v>
      </c>
      <c r="E417" s="234">
        <v>0</v>
      </c>
      <c r="F417" s="234">
        <v>0</v>
      </c>
      <c r="G417" s="234">
        <v>0</v>
      </c>
      <c r="H417" s="234">
        <f t="shared" si="250"/>
        <v>0</v>
      </c>
      <c r="I417" s="234">
        <v>0</v>
      </c>
    </row>
    <row r="418" spans="1:56" s="100" customFormat="1" ht="24" hidden="1" x14ac:dyDescent="0.25">
      <c r="A418" s="287">
        <v>4227</v>
      </c>
      <c r="B418" s="288"/>
      <c r="C418" s="289"/>
      <c r="D418" s="293" t="s">
        <v>114</v>
      </c>
      <c r="E418" s="234">
        <v>0</v>
      </c>
      <c r="F418" s="234">
        <v>0</v>
      </c>
      <c r="G418" s="234">
        <v>0</v>
      </c>
      <c r="H418" s="234">
        <f t="shared" si="250"/>
        <v>500</v>
      </c>
      <c r="I418" s="234">
        <v>500</v>
      </c>
      <c r="J418" s="107">
        <f>I418+I433+I444+I455+I464</f>
        <v>10050</v>
      </c>
    </row>
    <row r="419" spans="1:56" s="100" customFormat="1" ht="24" hidden="1" x14ac:dyDescent="0.25">
      <c r="A419" s="284">
        <v>424</v>
      </c>
      <c r="B419" s="285"/>
      <c r="C419" s="286"/>
      <c r="D419" s="292" t="s">
        <v>115</v>
      </c>
      <c r="E419" s="231">
        <f>SUM(E420:E421)</f>
        <v>230.41</v>
      </c>
      <c r="F419" s="231">
        <f t="shared" ref="F419:G419" si="283">SUM(F420:F421)</f>
        <v>0</v>
      </c>
      <c r="G419" s="231">
        <f t="shared" si="283"/>
        <v>0</v>
      </c>
      <c r="H419" s="231">
        <f t="shared" si="250"/>
        <v>0</v>
      </c>
      <c r="I419" s="231">
        <f t="shared" ref="I419" si="284">SUM(I420:I421)</f>
        <v>0</v>
      </c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</row>
    <row r="420" spans="1:56" s="100" customFormat="1" hidden="1" x14ac:dyDescent="0.25">
      <c r="A420" s="287">
        <v>4241</v>
      </c>
      <c r="B420" s="288"/>
      <c r="C420" s="289"/>
      <c r="D420" s="293" t="s">
        <v>116</v>
      </c>
      <c r="E420" s="234">
        <v>97.69</v>
      </c>
      <c r="F420" s="234">
        <v>0</v>
      </c>
      <c r="G420" s="234">
        <v>0</v>
      </c>
      <c r="H420" s="234">
        <f t="shared" si="250"/>
        <v>0</v>
      </c>
      <c r="I420" s="234">
        <v>0</v>
      </c>
    </row>
    <row r="421" spans="1:56" s="100" customFormat="1" ht="24" hidden="1" x14ac:dyDescent="0.25">
      <c r="A421" s="287">
        <v>4242</v>
      </c>
      <c r="B421" s="288"/>
      <c r="C421" s="289"/>
      <c r="D421" s="294" t="s">
        <v>117</v>
      </c>
      <c r="E421" s="234">
        <v>132.72</v>
      </c>
      <c r="F421" s="234">
        <v>0</v>
      </c>
      <c r="G421" s="234">
        <v>0</v>
      </c>
      <c r="H421" s="234">
        <f t="shared" si="250"/>
        <v>0</v>
      </c>
      <c r="I421" s="234">
        <v>0</v>
      </c>
    </row>
    <row r="422" spans="1:56" s="100" customFormat="1" ht="24" x14ac:dyDescent="0.25">
      <c r="A422" s="280">
        <v>45</v>
      </c>
      <c r="B422" s="281"/>
      <c r="C422" s="282"/>
      <c r="D422" s="283" t="s">
        <v>118</v>
      </c>
      <c r="E422" s="229">
        <f>E423</f>
        <v>0</v>
      </c>
      <c r="F422" s="229">
        <f t="shared" ref="F422:I423" si="285">F423</f>
        <v>0</v>
      </c>
      <c r="G422" s="229">
        <f t="shared" si="285"/>
        <v>0</v>
      </c>
      <c r="H422" s="229">
        <f t="shared" si="250"/>
        <v>4300</v>
      </c>
      <c r="I422" s="229">
        <f t="shared" si="285"/>
        <v>4300</v>
      </c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</row>
    <row r="423" spans="1:56" ht="24" hidden="1" x14ac:dyDescent="0.25">
      <c r="A423" s="35">
        <v>451</v>
      </c>
      <c r="B423" s="78"/>
      <c r="C423" s="79"/>
      <c r="D423" s="30" t="s">
        <v>119</v>
      </c>
      <c r="E423" s="10">
        <f>E424</f>
        <v>0</v>
      </c>
      <c r="F423" s="10">
        <f t="shared" si="285"/>
        <v>0</v>
      </c>
      <c r="G423" s="10">
        <f t="shared" si="285"/>
        <v>0</v>
      </c>
      <c r="H423" s="10">
        <f t="shared" si="250"/>
        <v>4300</v>
      </c>
      <c r="I423" s="10">
        <f t="shared" si="285"/>
        <v>4300</v>
      </c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</row>
    <row r="424" spans="1:56" ht="24" hidden="1" x14ac:dyDescent="0.25">
      <c r="A424" s="80">
        <v>4511</v>
      </c>
      <c r="B424" s="81"/>
      <c r="C424" s="82"/>
      <c r="D424" s="31" t="s">
        <v>119</v>
      </c>
      <c r="E424" s="12">
        <v>0</v>
      </c>
      <c r="F424" s="12">
        <v>0</v>
      </c>
      <c r="G424" s="12">
        <v>0</v>
      </c>
      <c r="H424" s="12">
        <f t="shared" si="250"/>
        <v>4300</v>
      </c>
      <c r="I424" s="12">
        <v>4300</v>
      </c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100"/>
      <c r="AV424" s="100"/>
      <c r="AW424" s="100"/>
      <c r="AX424" s="100"/>
      <c r="AY424" s="100"/>
      <c r="AZ424" s="100"/>
      <c r="BA424" s="100"/>
      <c r="BB424" s="100"/>
      <c r="BC424" s="100"/>
      <c r="BD424" s="100"/>
    </row>
    <row r="425" spans="1:56" ht="15" customHeight="1" x14ac:dyDescent="0.25">
      <c r="A425" s="328" t="s">
        <v>183</v>
      </c>
      <c r="B425" s="328"/>
      <c r="C425" s="328"/>
      <c r="D425" s="91" t="s">
        <v>24</v>
      </c>
      <c r="E425" s="14">
        <f>E426</f>
        <v>22650.74</v>
      </c>
      <c r="F425" s="14">
        <f t="shared" ref="F425:I426" si="286">F426</f>
        <v>5707.0865093901384</v>
      </c>
      <c r="G425" s="14">
        <f t="shared" si="286"/>
        <v>18030</v>
      </c>
      <c r="H425" s="14">
        <f t="shared" si="250"/>
        <v>4900</v>
      </c>
      <c r="I425" s="14">
        <f t="shared" si="286"/>
        <v>22930</v>
      </c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</row>
    <row r="426" spans="1:56" ht="24" x14ac:dyDescent="0.25">
      <c r="A426" s="75">
        <v>4</v>
      </c>
      <c r="B426" s="76"/>
      <c r="C426" s="77"/>
      <c r="D426" s="83" t="s">
        <v>107</v>
      </c>
      <c r="E426" s="6">
        <f>E427</f>
        <v>22650.74</v>
      </c>
      <c r="F426" s="6">
        <f t="shared" si="286"/>
        <v>5707.0865093901384</v>
      </c>
      <c r="G426" s="6">
        <f t="shared" si="286"/>
        <v>18030</v>
      </c>
      <c r="H426" s="6">
        <f t="shared" si="250"/>
        <v>4900</v>
      </c>
      <c r="I426" s="6">
        <f t="shared" si="286"/>
        <v>22930</v>
      </c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</row>
    <row r="427" spans="1:56" s="100" customFormat="1" ht="24" x14ac:dyDescent="0.25">
      <c r="A427" s="280">
        <v>42</v>
      </c>
      <c r="B427" s="281"/>
      <c r="C427" s="282"/>
      <c r="D427" s="283" t="s">
        <v>108</v>
      </c>
      <c r="E427" s="229">
        <f>E428+E434</f>
        <v>22650.74</v>
      </c>
      <c r="F427" s="229">
        <f t="shared" ref="F427:G427" si="287">F428+F434</f>
        <v>5707.0865093901384</v>
      </c>
      <c r="G427" s="229">
        <f t="shared" si="287"/>
        <v>18030</v>
      </c>
      <c r="H427" s="229">
        <f t="shared" si="250"/>
        <v>4900</v>
      </c>
      <c r="I427" s="229">
        <f t="shared" ref="I427" si="288">I428+I434</f>
        <v>22930</v>
      </c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</row>
    <row r="428" spans="1:56" hidden="1" x14ac:dyDescent="0.25">
      <c r="A428" s="35">
        <v>422</v>
      </c>
      <c r="B428" s="78"/>
      <c r="C428" s="79"/>
      <c r="D428" s="30" t="s">
        <v>109</v>
      </c>
      <c r="E428" s="10">
        <f>SUM(E429:E433)</f>
        <v>21721.68</v>
      </c>
      <c r="F428" s="10">
        <f t="shared" ref="F428:G428" si="289">SUM(F429:F433)</f>
        <v>5707.0865093901384</v>
      </c>
      <c r="G428" s="10">
        <f t="shared" si="289"/>
        <v>17100</v>
      </c>
      <c r="H428" s="10">
        <f t="shared" si="250"/>
        <v>4900</v>
      </c>
      <c r="I428" s="10">
        <f t="shared" ref="I428" si="290">SUM(I429:I433)</f>
        <v>22000</v>
      </c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</row>
    <row r="429" spans="1:56" hidden="1" x14ac:dyDescent="0.25">
      <c r="A429" s="80">
        <v>4221</v>
      </c>
      <c r="B429" s="81"/>
      <c r="C429" s="82"/>
      <c r="D429" s="31" t="s">
        <v>110</v>
      </c>
      <c r="E429" s="12">
        <v>15492.07</v>
      </c>
      <c r="F429" s="12">
        <v>0</v>
      </c>
      <c r="G429" s="12">
        <v>13700</v>
      </c>
      <c r="H429" s="12">
        <f t="shared" si="250"/>
        <v>0</v>
      </c>
      <c r="I429" s="12">
        <v>13700</v>
      </c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100"/>
      <c r="AV429" s="100"/>
      <c r="AW429" s="100"/>
      <c r="AX429" s="100"/>
      <c r="AY429" s="100"/>
      <c r="AZ429" s="100"/>
      <c r="BA429" s="100"/>
      <c r="BB429" s="100"/>
      <c r="BC429" s="100"/>
      <c r="BD429" s="100"/>
    </row>
    <row r="430" spans="1:56" hidden="1" x14ac:dyDescent="0.25">
      <c r="A430" s="80">
        <v>4222</v>
      </c>
      <c r="B430" s="81"/>
      <c r="C430" s="82"/>
      <c r="D430" s="31" t="s">
        <v>111</v>
      </c>
      <c r="E430" s="12">
        <v>0</v>
      </c>
      <c r="F430" s="12">
        <v>0</v>
      </c>
      <c r="G430" s="12">
        <v>0</v>
      </c>
      <c r="H430" s="12">
        <f t="shared" ref="H430:H532" si="291">I430-G430</f>
        <v>0</v>
      </c>
      <c r="I430" s="12">
        <v>0</v>
      </c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100"/>
      <c r="AV430" s="100"/>
      <c r="AW430" s="100"/>
      <c r="AX430" s="100"/>
      <c r="AY430" s="100"/>
      <c r="AZ430" s="100"/>
      <c r="BA430" s="100"/>
      <c r="BB430" s="100"/>
      <c r="BC430" s="100"/>
      <c r="BD430" s="100"/>
    </row>
    <row r="431" spans="1:56" hidden="1" x14ac:dyDescent="0.25">
      <c r="A431" s="80">
        <v>4223</v>
      </c>
      <c r="B431" s="81"/>
      <c r="C431" s="82"/>
      <c r="D431" s="31" t="s">
        <v>112</v>
      </c>
      <c r="E431" s="12">
        <v>4458.96</v>
      </c>
      <c r="F431" s="12">
        <v>1725.3965093901386</v>
      </c>
      <c r="G431" s="12">
        <v>0</v>
      </c>
      <c r="H431" s="12">
        <f t="shared" si="291"/>
        <v>0</v>
      </c>
      <c r="I431" s="12">
        <v>0</v>
      </c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100"/>
      <c r="AV431" s="100"/>
      <c r="AW431" s="100"/>
      <c r="AX431" s="100"/>
      <c r="AY431" s="100"/>
      <c r="AZ431" s="100"/>
      <c r="BA431" s="100"/>
      <c r="BB431" s="100"/>
      <c r="BC431" s="100"/>
      <c r="BD431" s="100"/>
    </row>
    <row r="432" spans="1:56" hidden="1" x14ac:dyDescent="0.25">
      <c r="A432" s="80">
        <v>4226</v>
      </c>
      <c r="B432" s="81"/>
      <c r="C432" s="82"/>
      <c r="D432" s="31" t="s">
        <v>113</v>
      </c>
      <c r="E432" s="12">
        <v>0</v>
      </c>
      <c r="F432" s="12">
        <v>0</v>
      </c>
      <c r="G432" s="12">
        <v>0</v>
      </c>
      <c r="H432" s="12">
        <f t="shared" si="291"/>
        <v>0</v>
      </c>
      <c r="I432" s="12">
        <v>0</v>
      </c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100"/>
      <c r="AV432" s="100"/>
      <c r="AW432" s="100"/>
      <c r="AX432" s="100"/>
      <c r="AY432" s="100"/>
      <c r="AZ432" s="100"/>
      <c r="BA432" s="100"/>
      <c r="BB432" s="100"/>
      <c r="BC432" s="100"/>
      <c r="BD432" s="100"/>
    </row>
    <row r="433" spans="1:56" ht="24" hidden="1" x14ac:dyDescent="0.25">
      <c r="A433" s="80">
        <v>4227</v>
      </c>
      <c r="B433" s="81"/>
      <c r="C433" s="82"/>
      <c r="D433" s="31" t="s">
        <v>114</v>
      </c>
      <c r="E433" s="12">
        <v>1770.65</v>
      </c>
      <c r="F433" s="12">
        <v>3981.69</v>
      </c>
      <c r="G433" s="12">
        <v>3400</v>
      </c>
      <c r="H433" s="12">
        <f t="shared" si="291"/>
        <v>4900</v>
      </c>
      <c r="I433" s="12">
        <v>8300</v>
      </c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00"/>
      <c r="AY433" s="100"/>
      <c r="AZ433" s="100"/>
      <c r="BA433" s="100"/>
      <c r="BB433" s="100"/>
      <c r="BC433" s="100"/>
      <c r="BD433" s="100"/>
    </row>
    <row r="434" spans="1:56" ht="24" hidden="1" x14ac:dyDescent="0.25">
      <c r="A434" s="35">
        <v>424</v>
      </c>
      <c r="B434" s="78"/>
      <c r="C434" s="79"/>
      <c r="D434" s="30" t="s">
        <v>115</v>
      </c>
      <c r="E434" s="10">
        <f>E435</f>
        <v>929.06</v>
      </c>
      <c r="F434" s="10">
        <f t="shared" ref="F434:I434" si="292">F435</f>
        <v>0</v>
      </c>
      <c r="G434" s="10">
        <f t="shared" si="292"/>
        <v>930</v>
      </c>
      <c r="H434" s="10">
        <f t="shared" si="291"/>
        <v>0</v>
      </c>
      <c r="I434" s="10">
        <f t="shared" si="292"/>
        <v>930</v>
      </c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</row>
    <row r="435" spans="1:56" hidden="1" x14ac:dyDescent="0.25">
      <c r="A435" s="80">
        <v>4241</v>
      </c>
      <c r="B435" s="81"/>
      <c r="C435" s="82"/>
      <c r="D435" s="31" t="s">
        <v>116</v>
      </c>
      <c r="E435" s="12">
        <v>929.06</v>
      </c>
      <c r="F435" s="12">
        <v>0</v>
      </c>
      <c r="G435" s="12">
        <v>930</v>
      </c>
      <c r="H435" s="12">
        <f t="shared" si="291"/>
        <v>0</v>
      </c>
      <c r="I435" s="12">
        <v>930</v>
      </c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100"/>
      <c r="AV435" s="100"/>
      <c r="AW435" s="100"/>
      <c r="AX435" s="100"/>
      <c r="AY435" s="100"/>
      <c r="AZ435" s="100"/>
      <c r="BA435" s="100"/>
      <c r="BB435" s="100"/>
      <c r="BC435" s="100"/>
      <c r="BD435" s="100"/>
    </row>
    <row r="436" spans="1:56" ht="15" customHeight="1" x14ac:dyDescent="0.25">
      <c r="A436" s="328" t="s">
        <v>182</v>
      </c>
      <c r="B436" s="328"/>
      <c r="C436" s="328"/>
      <c r="D436" s="91" t="s">
        <v>35</v>
      </c>
      <c r="E436" s="14">
        <f>E437</f>
        <v>22650.74</v>
      </c>
      <c r="F436" s="14">
        <f t="shared" ref="F436:I437" si="293">F437</f>
        <v>5707.0865093901384</v>
      </c>
      <c r="G436" s="14">
        <f t="shared" si="293"/>
        <v>1100</v>
      </c>
      <c r="H436" s="14">
        <f t="shared" si="291"/>
        <v>1500</v>
      </c>
      <c r="I436" s="14">
        <f t="shared" si="293"/>
        <v>2600</v>
      </c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</row>
    <row r="437" spans="1:56" ht="24" x14ac:dyDescent="0.25">
      <c r="A437" s="75">
        <v>4</v>
      </c>
      <c r="B437" s="76"/>
      <c r="C437" s="77"/>
      <c r="D437" s="83" t="s">
        <v>107</v>
      </c>
      <c r="E437" s="6">
        <f>E438</f>
        <v>22650.74</v>
      </c>
      <c r="F437" s="6">
        <f t="shared" si="293"/>
        <v>5707.0865093901384</v>
      </c>
      <c r="G437" s="6">
        <f t="shared" si="293"/>
        <v>1100</v>
      </c>
      <c r="H437" s="6">
        <f t="shared" si="291"/>
        <v>1500</v>
      </c>
      <c r="I437" s="6">
        <f t="shared" si="293"/>
        <v>2600</v>
      </c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</row>
    <row r="438" spans="1:56" s="100" customFormat="1" ht="24" x14ac:dyDescent="0.25">
      <c r="A438" s="280">
        <v>42</v>
      </c>
      <c r="B438" s="281"/>
      <c r="C438" s="282"/>
      <c r="D438" s="283" t="s">
        <v>108</v>
      </c>
      <c r="E438" s="229">
        <f>E439+E445</f>
        <v>22650.74</v>
      </c>
      <c r="F438" s="229">
        <f t="shared" ref="F438:G438" si="294">F439+F445</f>
        <v>5707.0865093901384</v>
      </c>
      <c r="G438" s="229">
        <f t="shared" si="294"/>
        <v>1100</v>
      </c>
      <c r="H438" s="229">
        <f t="shared" si="291"/>
        <v>1500</v>
      </c>
      <c r="I438" s="229">
        <f t="shared" ref="I438" si="295">I439+I445</f>
        <v>2600</v>
      </c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</row>
    <row r="439" spans="1:56" hidden="1" x14ac:dyDescent="0.25">
      <c r="A439" s="35">
        <v>422</v>
      </c>
      <c r="B439" s="78"/>
      <c r="C439" s="79"/>
      <c r="D439" s="30" t="s">
        <v>109</v>
      </c>
      <c r="E439" s="10">
        <f>SUM(E440:E444)</f>
        <v>21721.68</v>
      </c>
      <c r="F439" s="10">
        <f t="shared" ref="F439:G439" si="296">SUM(F440:F444)</f>
        <v>5707.0865093901384</v>
      </c>
      <c r="G439" s="10">
        <f t="shared" si="296"/>
        <v>1000</v>
      </c>
      <c r="H439" s="10">
        <f t="shared" si="291"/>
        <v>1500</v>
      </c>
      <c r="I439" s="10">
        <f t="shared" ref="I439" si="297">SUM(I440:I444)</f>
        <v>2500</v>
      </c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</row>
    <row r="440" spans="1:56" hidden="1" x14ac:dyDescent="0.25">
      <c r="A440" s="80">
        <v>4221</v>
      </c>
      <c r="B440" s="81"/>
      <c r="C440" s="82"/>
      <c r="D440" s="31" t="s">
        <v>110</v>
      </c>
      <c r="E440" s="12">
        <v>15492.07</v>
      </c>
      <c r="F440" s="12">
        <v>0</v>
      </c>
      <c r="G440" s="12">
        <v>1000</v>
      </c>
      <c r="H440" s="12">
        <f t="shared" si="291"/>
        <v>1000</v>
      </c>
      <c r="I440" s="12">
        <v>2000</v>
      </c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100"/>
      <c r="AV440" s="100"/>
      <c r="AW440" s="100"/>
      <c r="AX440" s="100"/>
      <c r="AY440" s="100"/>
      <c r="AZ440" s="100"/>
      <c r="BA440" s="100"/>
      <c r="BB440" s="100"/>
      <c r="BC440" s="100"/>
      <c r="BD440" s="100"/>
    </row>
    <row r="441" spans="1:56" hidden="1" x14ac:dyDescent="0.25">
      <c r="A441" s="80">
        <v>4222</v>
      </c>
      <c r="B441" s="81"/>
      <c r="C441" s="82"/>
      <c r="D441" s="31" t="s">
        <v>111</v>
      </c>
      <c r="E441" s="12">
        <v>0</v>
      </c>
      <c r="F441" s="12">
        <v>0</v>
      </c>
      <c r="G441" s="12">
        <v>0</v>
      </c>
      <c r="H441" s="12">
        <f t="shared" ref="H441:H463" si="298">I441-G441</f>
        <v>0</v>
      </c>
      <c r="I441" s="12">
        <v>0</v>
      </c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100"/>
      <c r="AV441" s="100"/>
      <c r="AW441" s="100"/>
      <c r="AX441" s="100"/>
      <c r="AY441" s="100"/>
      <c r="AZ441" s="100"/>
      <c r="BA441" s="100"/>
      <c r="BB441" s="100"/>
      <c r="BC441" s="100"/>
      <c r="BD441" s="100"/>
    </row>
    <row r="442" spans="1:56" hidden="1" x14ac:dyDescent="0.25">
      <c r="A442" s="80">
        <v>4223</v>
      </c>
      <c r="B442" s="81"/>
      <c r="C442" s="82"/>
      <c r="D442" s="31" t="s">
        <v>112</v>
      </c>
      <c r="E442" s="12">
        <v>4458.96</v>
      </c>
      <c r="F442" s="12">
        <v>1725.3965093901386</v>
      </c>
      <c r="G442" s="12">
        <v>0</v>
      </c>
      <c r="H442" s="12">
        <f t="shared" si="298"/>
        <v>0</v>
      </c>
      <c r="I442" s="12">
        <v>0</v>
      </c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100"/>
      <c r="AV442" s="100"/>
      <c r="AW442" s="100"/>
      <c r="AX442" s="100"/>
      <c r="AY442" s="100"/>
      <c r="AZ442" s="100"/>
      <c r="BA442" s="100"/>
      <c r="BB442" s="100"/>
      <c r="BC442" s="100"/>
      <c r="BD442" s="100"/>
    </row>
    <row r="443" spans="1:56" hidden="1" x14ac:dyDescent="0.25">
      <c r="A443" s="80">
        <v>4226</v>
      </c>
      <c r="B443" s="81"/>
      <c r="C443" s="82"/>
      <c r="D443" s="31" t="s">
        <v>113</v>
      </c>
      <c r="E443" s="12">
        <v>0</v>
      </c>
      <c r="F443" s="12">
        <v>0</v>
      </c>
      <c r="G443" s="12">
        <v>0</v>
      </c>
      <c r="H443" s="12">
        <f t="shared" si="298"/>
        <v>0</v>
      </c>
      <c r="I443" s="12">
        <v>0</v>
      </c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100"/>
      <c r="AV443" s="100"/>
      <c r="AW443" s="100"/>
      <c r="AX443" s="100"/>
      <c r="AY443" s="100"/>
      <c r="AZ443" s="100"/>
      <c r="BA443" s="100"/>
      <c r="BB443" s="100"/>
      <c r="BC443" s="100"/>
      <c r="BD443" s="100"/>
    </row>
    <row r="444" spans="1:56" ht="24" hidden="1" x14ac:dyDescent="0.25">
      <c r="A444" s="80">
        <v>4227</v>
      </c>
      <c r="B444" s="81"/>
      <c r="C444" s="82"/>
      <c r="D444" s="31" t="s">
        <v>114</v>
      </c>
      <c r="E444" s="12">
        <v>1770.65</v>
      </c>
      <c r="F444" s="12">
        <v>3981.69</v>
      </c>
      <c r="G444" s="12">
        <v>0</v>
      </c>
      <c r="H444" s="12">
        <f t="shared" si="298"/>
        <v>500</v>
      </c>
      <c r="I444" s="12">
        <v>500</v>
      </c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00"/>
      <c r="AY444" s="100"/>
      <c r="AZ444" s="100"/>
      <c r="BA444" s="100"/>
      <c r="BB444" s="100"/>
      <c r="BC444" s="100"/>
      <c r="BD444" s="100"/>
    </row>
    <row r="445" spans="1:56" ht="24" hidden="1" x14ac:dyDescent="0.25">
      <c r="A445" s="35">
        <v>424</v>
      </c>
      <c r="B445" s="78"/>
      <c r="C445" s="79"/>
      <c r="D445" s="30" t="s">
        <v>115</v>
      </c>
      <c r="E445" s="10">
        <f>E446</f>
        <v>929.06</v>
      </c>
      <c r="F445" s="10">
        <f t="shared" ref="F445:I445" si="299">F446</f>
        <v>0</v>
      </c>
      <c r="G445" s="10">
        <f t="shared" si="299"/>
        <v>100</v>
      </c>
      <c r="H445" s="10">
        <f t="shared" si="298"/>
        <v>0</v>
      </c>
      <c r="I445" s="10">
        <f t="shared" si="299"/>
        <v>100</v>
      </c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</row>
    <row r="446" spans="1:56" hidden="1" x14ac:dyDescent="0.25">
      <c r="A446" s="80">
        <v>4241</v>
      </c>
      <c r="B446" s="81"/>
      <c r="C446" s="82"/>
      <c r="D446" s="31" t="s">
        <v>116</v>
      </c>
      <c r="E446" s="12">
        <v>929.06</v>
      </c>
      <c r="F446" s="12">
        <v>0</v>
      </c>
      <c r="G446" s="12">
        <v>100</v>
      </c>
      <c r="H446" s="12">
        <f t="shared" si="298"/>
        <v>0</v>
      </c>
      <c r="I446" s="12">
        <v>100</v>
      </c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100"/>
      <c r="AV446" s="100"/>
      <c r="AW446" s="100"/>
      <c r="AX446" s="100"/>
      <c r="AY446" s="100"/>
      <c r="AZ446" s="100"/>
      <c r="BA446" s="100"/>
      <c r="BB446" s="100"/>
      <c r="BC446" s="100"/>
      <c r="BD446" s="100"/>
    </row>
    <row r="447" spans="1:56" ht="15" customHeight="1" x14ac:dyDescent="0.25">
      <c r="A447" s="328" t="s">
        <v>184</v>
      </c>
      <c r="B447" s="328"/>
      <c r="C447" s="328"/>
      <c r="D447" s="223" t="s">
        <v>41</v>
      </c>
      <c r="E447" s="14" t="e">
        <f>E448</f>
        <v>#REF!</v>
      </c>
      <c r="F447" s="14" t="e">
        <f t="shared" ref="F447:I448" si="300">F448</f>
        <v>#REF!</v>
      </c>
      <c r="G447" s="14">
        <f t="shared" si="300"/>
        <v>0</v>
      </c>
      <c r="H447" s="14">
        <f t="shared" ref="H447:H454" si="301">I447-G447</f>
        <v>750</v>
      </c>
      <c r="I447" s="14">
        <f t="shared" si="300"/>
        <v>750</v>
      </c>
      <c r="J447" s="103"/>
      <c r="K447" s="224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  <c r="BD447" s="103"/>
    </row>
    <row r="448" spans="1:56" ht="24" x14ac:dyDescent="0.25">
      <c r="A448" s="75">
        <v>4</v>
      </c>
      <c r="B448" s="76"/>
      <c r="C448" s="77"/>
      <c r="D448" s="83" t="s">
        <v>107</v>
      </c>
      <c r="E448" s="6" t="e">
        <f>E449</f>
        <v>#REF!</v>
      </c>
      <c r="F448" s="6" t="e">
        <f t="shared" si="300"/>
        <v>#REF!</v>
      </c>
      <c r="G448" s="6">
        <f t="shared" si="300"/>
        <v>0</v>
      </c>
      <c r="H448" s="6">
        <f t="shared" si="301"/>
        <v>750</v>
      </c>
      <c r="I448" s="6">
        <f t="shared" si="300"/>
        <v>750</v>
      </c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  <c r="AG448" s="104"/>
      <c r="AH448" s="104"/>
      <c r="AI448" s="104"/>
      <c r="AJ448" s="104"/>
      <c r="AK448" s="104"/>
      <c r="AL448" s="104"/>
      <c r="AM448" s="104"/>
      <c r="AN448" s="104"/>
      <c r="AO448" s="104"/>
      <c r="AP448" s="104"/>
      <c r="AQ448" s="104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</row>
    <row r="449" spans="1:56" s="100" customFormat="1" ht="24" x14ac:dyDescent="0.25">
      <c r="A449" s="280">
        <v>42</v>
      </c>
      <c r="B449" s="281"/>
      <c r="C449" s="282"/>
      <c r="D449" s="283" t="s">
        <v>108</v>
      </c>
      <c r="E449" s="229" t="e">
        <f>E450+#REF!</f>
        <v>#REF!</v>
      </c>
      <c r="F449" s="229" t="e">
        <f>F450+#REF!</f>
        <v>#REF!</v>
      </c>
      <c r="G449" s="229">
        <f>G450</f>
        <v>0</v>
      </c>
      <c r="H449" s="229">
        <f t="shared" si="301"/>
        <v>750</v>
      </c>
      <c r="I449" s="229">
        <f>I450</f>
        <v>750</v>
      </c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</row>
    <row r="450" spans="1:56" hidden="1" x14ac:dyDescent="0.25">
      <c r="A450" s="35">
        <v>422</v>
      </c>
      <c r="B450" s="78"/>
      <c r="C450" s="79"/>
      <c r="D450" s="30" t="s">
        <v>109</v>
      </c>
      <c r="E450" s="10">
        <f>SUM(E451:E455)</f>
        <v>21721.68</v>
      </c>
      <c r="F450" s="10">
        <f t="shared" ref="F450:G450" si="302">SUM(F451:F455)</f>
        <v>5707.0865093901384</v>
      </c>
      <c r="G450" s="10">
        <f t="shared" si="302"/>
        <v>0</v>
      </c>
      <c r="H450" s="10">
        <f t="shared" si="301"/>
        <v>750</v>
      </c>
      <c r="I450" s="10">
        <f t="shared" ref="I450" si="303">SUM(I451:I455)</f>
        <v>750</v>
      </c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</row>
    <row r="451" spans="1:56" hidden="1" x14ac:dyDescent="0.25">
      <c r="A451" s="80">
        <v>4221</v>
      </c>
      <c r="B451" s="81"/>
      <c r="C451" s="82"/>
      <c r="D451" s="31" t="s">
        <v>110</v>
      </c>
      <c r="E451" s="12">
        <v>15492.07</v>
      </c>
      <c r="F451" s="12">
        <v>0</v>
      </c>
      <c r="G451" s="12">
        <v>0</v>
      </c>
      <c r="H451" s="12">
        <f t="shared" si="301"/>
        <v>0</v>
      </c>
      <c r="I451" s="12">
        <v>0</v>
      </c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00"/>
      <c r="AY451" s="100"/>
      <c r="AZ451" s="100"/>
      <c r="BA451" s="100"/>
      <c r="BB451" s="100"/>
      <c r="BC451" s="100"/>
      <c r="BD451" s="100"/>
    </row>
    <row r="452" spans="1:56" hidden="1" x14ac:dyDescent="0.25">
      <c r="A452" s="80">
        <v>4222</v>
      </c>
      <c r="B452" s="81"/>
      <c r="C452" s="82"/>
      <c r="D452" s="31" t="s">
        <v>111</v>
      </c>
      <c r="E452" s="12">
        <v>0</v>
      </c>
      <c r="F452" s="12">
        <v>0</v>
      </c>
      <c r="G452" s="12">
        <v>0</v>
      </c>
      <c r="H452" s="12">
        <f t="shared" si="301"/>
        <v>0</v>
      </c>
      <c r="I452" s="12">
        <v>0</v>
      </c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00"/>
      <c r="AY452" s="100"/>
      <c r="AZ452" s="100"/>
      <c r="BA452" s="100"/>
      <c r="BB452" s="100"/>
      <c r="BC452" s="100"/>
      <c r="BD452" s="100"/>
    </row>
    <row r="453" spans="1:56" hidden="1" x14ac:dyDescent="0.25">
      <c r="A453" s="80">
        <v>4223</v>
      </c>
      <c r="B453" s="81"/>
      <c r="C453" s="82"/>
      <c r="D453" s="31" t="s">
        <v>112</v>
      </c>
      <c r="E453" s="12">
        <v>4458.96</v>
      </c>
      <c r="F453" s="12">
        <v>1725.3965093901386</v>
      </c>
      <c r="G453" s="12">
        <v>0</v>
      </c>
      <c r="H453" s="12">
        <f t="shared" si="301"/>
        <v>0</v>
      </c>
      <c r="I453" s="12">
        <v>0</v>
      </c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100"/>
      <c r="AV453" s="100"/>
      <c r="AW453" s="100"/>
      <c r="AX453" s="100"/>
      <c r="AY453" s="100"/>
      <c r="AZ453" s="100"/>
      <c r="BA453" s="100"/>
      <c r="BB453" s="100"/>
      <c r="BC453" s="100"/>
      <c r="BD453" s="100"/>
    </row>
    <row r="454" spans="1:56" hidden="1" x14ac:dyDescent="0.25">
      <c r="A454" s="80">
        <v>4226</v>
      </c>
      <c r="B454" s="81"/>
      <c r="C454" s="82"/>
      <c r="D454" s="31" t="s">
        <v>113</v>
      </c>
      <c r="E454" s="12">
        <v>0</v>
      </c>
      <c r="F454" s="12">
        <v>0</v>
      </c>
      <c r="G454" s="12">
        <v>0</v>
      </c>
      <c r="H454" s="12">
        <f t="shared" si="301"/>
        <v>0</v>
      </c>
      <c r="I454" s="12">
        <v>0</v>
      </c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100"/>
      <c r="AV454" s="100"/>
      <c r="AW454" s="100"/>
      <c r="AX454" s="100"/>
      <c r="AY454" s="100"/>
      <c r="AZ454" s="100"/>
      <c r="BA454" s="100"/>
      <c r="BB454" s="100"/>
      <c r="BC454" s="100"/>
      <c r="BD454" s="100"/>
    </row>
    <row r="455" spans="1:56" ht="24" hidden="1" x14ac:dyDescent="0.25">
      <c r="A455" s="80">
        <v>4227</v>
      </c>
      <c r="B455" s="81"/>
      <c r="C455" s="82"/>
      <c r="D455" s="31" t="s">
        <v>114</v>
      </c>
      <c r="E455" s="12">
        <v>1770.65</v>
      </c>
      <c r="F455" s="12">
        <v>3981.69</v>
      </c>
      <c r="G455" s="12">
        <v>0</v>
      </c>
      <c r="H455" s="12">
        <v>0</v>
      </c>
      <c r="I455" s="12">
        <v>750</v>
      </c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00"/>
      <c r="AY455" s="100"/>
      <c r="AZ455" s="100"/>
      <c r="BA455" s="100"/>
      <c r="BB455" s="100"/>
      <c r="BC455" s="100"/>
      <c r="BD455" s="100"/>
    </row>
    <row r="456" spans="1:56" ht="15" customHeight="1" x14ac:dyDescent="0.25">
      <c r="A456" s="328" t="s">
        <v>195</v>
      </c>
      <c r="B456" s="328"/>
      <c r="C456" s="328"/>
      <c r="D456" s="91" t="s">
        <v>61</v>
      </c>
      <c r="E456" s="14" t="e">
        <f>E457</f>
        <v>#REF!</v>
      </c>
      <c r="F456" s="14" t="e">
        <f t="shared" ref="F456:I457" si="304">F457</f>
        <v>#REF!</v>
      </c>
      <c r="G456" s="14">
        <f t="shared" si="304"/>
        <v>0</v>
      </c>
      <c r="H456" s="14">
        <f t="shared" si="298"/>
        <v>0</v>
      </c>
      <c r="I456" s="14">
        <f t="shared" si="304"/>
        <v>0</v>
      </c>
      <c r="J456" s="103"/>
      <c r="K456" s="224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  <c r="BD456" s="103"/>
    </row>
    <row r="457" spans="1:56" ht="24" x14ac:dyDescent="0.25">
      <c r="A457" s="75">
        <v>4</v>
      </c>
      <c r="B457" s="76"/>
      <c r="C457" s="77"/>
      <c r="D457" s="83" t="s">
        <v>107</v>
      </c>
      <c r="E457" s="6" t="e">
        <f>E458</f>
        <v>#REF!</v>
      </c>
      <c r="F457" s="6" t="e">
        <f t="shared" si="304"/>
        <v>#REF!</v>
      </c>
      <c r="G457" s="6">
        <f t="shared" si="304"/>
        <v>0</v>
      </c>
      <c r="H457" s="6">
        <f t="shared" si="298"/>
        <v>0</v>
      </c>
      <c r="I457" s="6">
        <f t="shared" si="304"/>
        <v>0</v>
      </c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  <c r="AG457" s="104"/>
      <c r="AH457" s="104"/>
      <c r="AI457" s="104"/>
      <c r="AJ457" s="104"/>
      <c r="AK457" s="104"/>
      <c r="AL457" s="104"/>
      <c r="AM457" s="104"/>
      <c r="AN457" s="104"/>
      <c r="AO457" s="104"/>
      <c r="AP457" s="104"/>
      <c r="AQ457" s="104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</row>
    <row r="458" spans="1:56" s="100" customFormat="1" ht="24" x14ac:dyDescent="0.25">
      <c r="A458" s="280">
        <v>42</v>
      </c>
      <c r="B458" s="281"/>
      <c r="C458" s="282"/>
      <c r="D458" s="283" t="s">
        <v>108</v>
      </c>
      <c r="E458" s="229" t="e">
        <f>E459+#REF!</f>
        <v>#REF!</v>
      </c>
      <c r="F458" s="229" t="e">
        <f>F459+#REF!</f>
        <v>#REF!</v>
      </c>
      <c r="G458" s="229">
        <f>G459</f>
        <v>0</v>
      </c>
      <c r="H458" s="229">
        <f t="shared" si="298"/>
        <v>0</v>
      </c>
      <c r="I458" s="229">
        <f>I459</f>
        <v>0</v>
      </c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</row>
    <row r="459" spans="1:56" hidden="1" x14ac:dyDescent="0.25">
      <c r="A459" s="35">
        <v>422</v>
      </c>
      <c r="B459" s="78"/>
      <c r="C459" s="79"/>
      <c r="D459" s="30" t="s">
        <v>109</v>
      </c>
      <c r="E459" s="10">
        <f>SUM(E460:E464)</f>
        <v>21721.68</v>
      </c>
      <c r="F459" s="10">
        <f t="shared" ref="F459:G459" si="305">SUM(F460:F464)</f>
        <v>5707.0865093901384</v>
      </c>
      <c r="G459" s="10">
        <f t="shared" si="305"/>
        <v>0</v>
      </c>
      <c r="H459" s="10">
        <f t="shared" si="298"/>
        <v>0</v>
      </c>
      <c r="I459" s="10">
        <f t="shared" ref="I459" si="306">SUM(I460:I464)</f>
        <v>0</v>
      </c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</row>
    <row r="460" spans="1:56" hidden="1" x14ac:dyDescent="0.25">
      <c r="A460" s="80">
        <v>4221</v>
      </c>
      <c r="B460" s="81"/>
      <c r="C460" s="82"/>
      <c r="D460" s="31" t="s">
        <v>110</v>
      </c>
      <c r="E460" s="12">
        <v>15492.07</v>
      </c>
      <c r="F460" s="12">
        <v>0</v>
      </c>
      <c r="G460" s="12">
        <v>0</v>
      </c>
      <c r="H460" s="12">
        <f t="shared" si="298"/>
        <v>0</v>
      </c>
      <c r="I460" s="12">
        <v>0</v>
      </c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100"/>
      <c r="AV460" s="100"/>
      <c r="AW460" s="100"/>
      <c r="AX460" s="100"/>
      <c r="AY460" s="100"/>
      <c r="AZ460" s="100"/>
      <c r="BA460" s="100"/>
      <c r="BB460" s="100"/>
      <c r="BC460" s="100"/>
      <c r="BD460" s="100"/>
    </row>
    <row r="461" spans="1:56" hidden="1" x14ac:dyDescent="0.25">
      <c r="A461" s="80">
        <v>4222</v>
      </c>
      <c r="B461" s="81"/>
      <c r="C461" s="82"/>
      <c r="D461" s="31" t="s">
        <v>111</v>
      </c>
      <c r="E461" s="12">
        <v>0</v>
      </c>
      <c r="F461" s="12">
        <v>0</v>
      </c>
      <c r="G461" s="12">
        <v>0</v>
      </c>
      <c r="H461" s="12">
        <f t="shared" si="298"/>
        <v>0</v>
      </c>
      <c r="I461" s="12">
        <v>0</v>
      </c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100"/>
      <c r="AV461" s="100"/>
      <c r="AW461" s="100"/>
      <c r="AX461" s="100"/>
      <c r="AY461" s="100"/>
      <c r="AZ461" s="100"/>
      <c r="BA461" s="100"/>
      <c r="BB461" s="100"/>
      <c r="BC461" s="100"/>
      <c r="BD461" s="100"/>
    </row>
    <row r="462" spans="1:56" hidden="1" x14ac:dyDescent="0.25">
      <c r="A462" s="80">
        <v>4223</v>
      </c>
      <c r="B462" s="81"/>
      <c r="C462" s="82"/>
      <c r="D462" s="31" t="s">
        <v>112</v>
      </c>
      <c r="E462" s="12">
        <v>4458.96</v>
      </c>
      <c r="F462" s="12">
        <v>1725.3965093901386</v>
      </c>
      <c r="G462" s="12">
        <v>0</v>
      </c>
      <c r="H462" s="12">
        <f t="shared" si="298"/>
        <v>0</v>
      </c>
      <c r="I462" s="12">
        <v>0</v>
      </c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100"/>
      <c r="AV462" s="100"/>
      <c r="AW462" s="100"/>
      <c r="AX462" s="100"/>
      <c r="AY462" s="100"/>
      <c r="AZ462" s="100"/>
      <c r="BA462" s="100"/>
      <c r="BB462" s="100"/>
      <c r="BC462" s="100"/>
      <c r="BD462" s="100"/>
    </row>
    <row r="463" spans="1:56" hidden="1" x14ac:dyDescent="0.25">
      <c r="A463" s="80">
        <v>4226</v>
      </c>
      <c r="B463" s="81"/>
      <c r="C463" s="82"/>
      <c r="D463" s="31" t="s">
        <v>113</v>
      </c>
      <c r="E463" s="12">
        <v>0</v>
      </c>
      <c r="F463" s="12">
        <v>0</v>
      </c>
      <c r="G463" s="12">
        <v>0</v>
      </c>
      <c r="H463" s="12">
        <f t="shared" si="298"/>
        <v>0</v>
      </c>
      <c r="I463" s="12">
        <v>0</v>
      </c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100"/>
      <c r="AV463" s="100"/>
      <c r="AW463" s="100"/>
      <c r="AX463" s="100"/>
      <c r="AY463" s="100"/>
      <c r="AZ463" s="100"/>
      <c r="BA463" s="100"/>
      <c r="BB463" s="100"/>
      <c r="BC463" s="100"/>
      <c r="BD463" s="100"/>
    </row>
    <row r="464" spans="1:56" ht="24" hidden="1" x14ac:dyDescent="0.25">
      <c r="A464" s="80">
        <v>4227</v>
      </c>
      <c r="B464" s="81"/>
      <c r="C464" s="82"/>
      <c r="D464" s="31" t="s">
        <v>114</v>
      </c>
      <c r="E464" s="12">
        <v>1770.65</v>
      </c>
      <c r="F464" s="12">
        <v>3981.69</v>
      </c>
      <c r="G464" s="12">
        <v>0</v>
      </c>
      <c r="H464" s="12">
        <v>0</v>
      </c>
      <c r="I464" s="12">
        <v>0</v>
      </c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100"/>
      <c r="AV464" s="100"/>
      <c r="AW464" s="100"/>
      <c r="AX464" s="100"/>
      <c r="AY464" s="100"/>
      <c r="AZ464" s="100"/>
      <c r="BA464" s="100"/>
      <c r="BB464" s="100"/>
      <c r="BC464" s="100"/>
      <c r="BD464" s="100"/>
    </row>
    <row r="465" spans="1:56" ht="25.5" x14ac:dyDescent="0.25">
      <c r="A465" s="327" t="s">
        <v>177</v>
      </c>
      <c r="B465" s="327"/>
      <c r="C465" s="327"/>
      <c r="D465" s="73" t="s">
        <v>191</v>
      </c>
      <c r="E465" s="74">
        <f>E467+E474</f>
        <v>2725.9700000000003</v>
      </c>
      <c r="F465" s="74">
        <f>F467+F474</f>
        <v>17386.687902316011</v>
      </c>
      <c r="G465" s="74">
        <f t="shared" ref="G465" si="307">G467+G474</f>
        <v>6800</v>
      </c>
      <c r="H465" s="74">
        <f t="shared" si="291"/>
        <v>8400</v>
      </c>
      <c r="I465" s="74">
        <f t="shared" ref="I465" si="308">I467+I474</f>
        <v>15200</v>
      </c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  <c r="AD465" s="108"/>
      <c r="AE465" s="108"/>
      <c r="AF465" s="108"/>
      <c r="AG465" s="108"/>
      <c r="AH465" s="108"/>
      <c r="AI465" s="108"/>
      <c r="AJ465" s="108"/>
      <c r="AK465" s="108"/>
      <c r="AL465" s="108"/>
      <c r="AM465" s="108"/>
      <c r="AN465" s="108"/>
      <c r="AO465" s="108"/>
      <c r="AP465" s="108"/>
      <c r="AQ465" s="108"/>
      <c r="AR465" s="108"/>
      <c r="AS465" s="108"/>
      <c r="AT465" s="108"/>
      <c r="AU465" s="108"/>
      <c r="AV465" s="108"/>
      <c r="AW465" s="108"/>
      <c r="AX465" s="108"/>
      <c r="AY465" s="108"/>
      <c r="AZ465" s="108"/>
      <c r="BA465" s="108"/>
      <c r="BB465" s="108"/>
      <c r="BC465" s="108"/>
      <c r="BD465" s="108"/>
    </row>
    <row r="466" spans="1:56" x14ac:dyDescent="0.25">
      <c r="A466" s="328" t="s">
        <v>192</v>
      </c>
      <c r="B466" s="328"/>
      <c r="C466" s="328"/>
      <c r="D466" s="57" t="s">
        <v>31</v>
      </c>
      <c r="E466" s="14">
        <f>E467</f>
        <v>1740.95</v>
      </c>
      <c r="F466" s="14">
        <f t="shared" ref="F466:I467" si="309">F467</f>
        <v>2919.9017851217732</v>
      </c>
      <c r="G466" s="14">
        <f t="shared" si="309"/>
        <v>1300</v>
      </c>
      <c r="H466" s="14">
        <f t="shared" si="291"/>
        <v>4200</v>
      </c>
      <c r="I466" s="14">
        <f t="shared" si="309"/>
        <v>5500</v>
      </c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</row>
    <row r="467" spans="1:56" x14ac:dyDescent="0.25">
      <c r="A467" s="65">
        <v>3</v>
      </c>
      <c r="B467" s="76"/>
      <c r="C467" s="77"/>
      <c r="D467" s="83" t="s">
        <v>52</v>
      </c>
      <c r="E467" s="6">
        <f>E468</f>
        <v>1740.95</v>
      </c>
      <c r="F467" s="6">
        <f t="shared" si="309"/>
        <v>2919.9017851217732</v>
      </c>
      <c r="G467" s="6">
        <f t="shared" si="309"/>
        <v>1300</v>
      </c>
      <c r="H467" s="6">
        <f t="shared" si="291"/>
        <v>4200</v>
      </c>
      <c r="I467" s="6">
        <f t="shared" si="309"/>
        <v>5500</v>
      </c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  <c r="AG467" s="104"/>
      <c r="AH467" s="104"/>
      <c r="AI467" s="104"/>
      <c r="AJ467" s="104"/>
      <c r="AK467" s="104"/>
      <c r="AL467" s="104"/>
      <c r="AM467" s="104"/>
      <c r="AN467" s="104"/>
      <c r="AO467" s="104"/>
      <c r="AP467" s="104"/>
      <c r="AQ467" s="104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</row>
    <row r="468" spans="1:56" s="100" customFormat="1" x14ac:dyDescent="0.25">
      <c r="A468" s="276">
        <v>32</v>
      </c>
      <c r="B468" s="281"/>
      <c r="C468" s="282"/>
      <c r="D468" s="283" t="s">
        <v>62</v>
      </c>
      <c r="E468" s="229">
        <f>E469+E471</f>
        <v>1740.95</v>
      </c>
      <c r="F468" s="229">
        <f>F469+F471</f>
        <v>2919.9017851217732</v>
      </c>
      <c r="G468" s="229">
        <f t="shared" ref="G468" si="310">G469+G471</f>
        <v>1300</v>
      </c>
      <c r="H468" s="229">
        <f t="shared" si="291"/>
        <v>4200</v>
      </c>
      <c r="I468" s="229">
        <f t="shared" ref="I468" si="311">I469+I471</f>
        <v>5500</v>
      </c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</row>
    <row r="469" spans="1:56" hidden="1" x14ac:dyDescent="0.25">
      <c r="A469" s="35">
        <v>322</v>
      </c>
      <c r="B469" s="78"/>
      <c r="C469" s="79"/>
      <c r="D469" s="30" t="s">
        <v>68</v>
      </c>
      <c r="E469" s="10">
        <f>E470</f>
        <v>504.31</v>
      </c>
      <c r="F469" s="10">
        <f t="shared" ref="F469:I469" si="312">F470</f>
        <v>265.44561682925212</v>
      </c>
      <c r="G469" s="10">
        <f t="shared" si="312"/>
        <v>300</v>
      </c>
      <c r="H469" s="10">
        <f t="shared" si="291"/>
        <v>200</v>
      </c>
      <c r="I469" s="10">
        <f t="shared" si="312"/>
        <v>500</v>
      </c>
      <c r="J469" s="110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</row>
    <row r="470" spans="1:56" ht="24" hidden="1" x14ac:dyDescent="0.25">
      <c r="A470" s="80">
        <v>3224</v>
      </c>
      <c r="B470" s="81"/>
      <c r="C470" s="82"/>
      <c r="D470" s="31" t="s">
        <v>72</v>
      </c>
      <c r="E470" s="12">
        <v>504.31</v>
      </c>
      <c r="F470" s="12">
        <v>265.44561682925212</v>
      </c>
      <c r="G470" s="12">
        <v>300</v>
      </c>
      <c r="H470" s="12">
        <f t="shared" si="291"/>
        <v>200</v>
      </c>
      <c r="I470" s="12">
        <v>500</v>
      </c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100"/>
      <c r="AV470" s="100"/>
      <c r="AW470" s="100"/>
      <c r="AX470" s="100"/>
      <c r="AY470" s="100"/>
      <c r="AZ470" s="100"/>
      <c r="BA470" s="100"/>
      <c r="BB470" s="100"/>
      <c r="BC470" s="100"/>
      <c r="BD470" s="100"/>
    </row>
    <row r="471" spans="1:56" hidden="1" x14ac:dyDescent="0.25">
      <c r="A471" s="35">
        <v>323</v>
      </c>
      <c r="B471" s="78"/>
      <c r="C471" s="79"/>
      <c r="D471" s="30" t="s">
        <v>75</v>
      </c>
      <c r="E471" s="10">
        <f>E472</f>
        <v>1236.6400000000001</v>
      </c>
      <c r="F471" s="10">
        <f t="shared" ref="F471:I471" si="313">F472</f>
        <v>2654.4561682925209</v>
      </c>
      <c r="G471" s="10">
        <f t="shared" si="313"/>
        <v>1000</v>
      </c>
      <c r="H471" s="10">
        <f t="shared" si="291"/>
        <v>4000</v>
      </c>
      <c r="I471" s="10">
        <f t="shared" si="313"/>
        <v>5000</v>
      </c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</row>
    <row r="472" spans="1:56" ht="24" hidden="1" x14ac:dyDescent="0.25">
      <c r="A472" s="80">
        <v>3232</v>
      </c>
      <c r="B472" s="81"/>
      <c r="C472" s="82"/>
      <c r="D472" s="31" t="s">
        <v>77</v>
      </c>
      <c r="E472" s="12">
        <v>1236.6400000000001</v>
      </c>
      <c r="F472" s="12">
        <v>2654.4561682925209</v>
      </c>
      <c r="G472" s="12">
        <v>1000</v>
      </c>
      <c r="H472" s="12">
        <f t="shared" si="291"/>
        <v>4000</v>
      </c>
      <c r="I472" s="12">
        <v>5000</v>
      </c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100"/>
      <c r="AV472" s="100"/>
      <c r="AW472" s="100"/>
      <c r="AX472" s="100"/>
      <c r="AY472" s="100"/>
      <c r="AZ472" s="100"/>
      <c r="BA472" s="100"/>
      <c r="BB472" s="100"/>
      <c r="BC472" s="100"/>
      <c r="BD472" s="100"/>
    </row>
    <row r="473" spans="1:56" x14ac:dyDescent="0.25">
      <c r="A473" s="328" t="s">
        <v>183</v>
      </c>
      <c r="B473" s="328"/>
      <c r="C473" s="328"/>
      <c r="D473" s="57" t="s">
        <v>24</v>
      </c>
      <c r="E473" s="14">
        <f>E474</f>
        <v>985.02</v>
      </c>
      <c r="F473" s="14">
        <f t="shared" ref="F473:I474" si="314">F474</f>
        <v>14466.786117194239</v>
      </c>
      <c r="G473" s="14">
        <f t="shared" si="314"/>
        <v>5500</v>
      </c>
      <c r="H473" s="14">
        <f t="shared" si="291"/>
        <v>4200</v>
      </c>
      <c r="I473" s="14">
        <f t="shared" si="314"/>
        <v>9700</v>
      </c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  <c r="BD473" s="103"/>
    </row>
    <row r="474" spans="1:56" x14ac:dyDescent="0.25">
      <c r="A474" s="65">
        <v>3</v>
      </c>
      <c r="B474" s="96"/>
      <c r="C474" s="97"/>
      <c r="D474" s="83" t="s">
        <v>52</v>
      </c>
      <c r="E474" s="6">
        <f>E475</f>
        <v>985.02</v>
      </c>
      <c r="F474" s="6">
        <f t="shared" si="314"/>
        <v>14466.786117194239</v>
      </c>
      <c r="G474" s="6">
        <f t="shared" si="314"/>
        <v>5500</v>
      </c>
      <c r="H474" s="6">
        <f t="shared" si="291"/>
        <v>4200</v>
      </c>
      <c r="I474" s="6">
        <f t="shared" si="314"/>
        <v>9700</v>
      </c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</row>
    <row r="475" spans="1:56" s="100" customFormat="1" x14ac:dyDescent="0.25">
      <c r="A475" s="276">
        <v>32</v>
      </c>
      <c r="B475" s="295"/>
      <c r="C475" s="296"/>
      <c r="D475" s="283" t="s">
        <v>62</v>
      </c>
      <c r="E475" s="229">
        <f>E476+E478</f>
        <v>985.02</v>
      </c>
      <c r="F475" s="229">
        <f t="shared" ref="F475:G475" si="315">F476+F478</f>
        <v>14466.786117194239</v>
      </c>
      <c r="G475" s="229">
        <f t="shared" si="315"/>
        <v>5500</v>
      </c>
      <c r="H475" s="229">
        <f t="shared" si="291"/>
        <v>4200</v>
      </c>
      <c r="I475" s="229">
        <f t="shared" ref="I475" si="316">I476+I478</f>
        <v>9700</v>
      </c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</row>
    <row r="476" spans="1:56" hidden="1" x14ac:dyDescent="0.25">
      <c r="A476" s="35">
        <v>322</v>
      </c>
      <c r="B476" s="60"/>
      <c r="C476" s="61"/>
      <c r="D476" s="30" t="s">
        <v>68</v>
      </c>
      <c r="E476" s="10">
        <f>E477</f>
        <v>985.02</v>
      </c>
      <c r="F476" s="10">
        <f t="shared" ref="F476:I476" si="317">F477</f>
        <v>1194.5052757316344</v>
      </c>
      <c r="G476" s="10">
        <f t="shared" si="317"/>
        <v>0</v>
      </c>
      <c r="H476" s="10">
        <f t="shared" si="291"/>
        <v>0</v>
      </c>
      <c r="I476" s="10">
        <f t="shared" si="317"/>
        <v>0</v>
      </c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</row>
    <row r="477" spans="1:56" ht="24" hidden="1" x14ac:dyDescent="0.25">
      <c r="A477" s="80">
        <v>3224</v>
      </c>
      <c r="B477" s="63"/>
      <c r="C477" s="64"/>
      <c r="D477" s="31" t="s">
        <v>72</v>
      </c>
      <c r="E477" s="12">
        <v>985.02</v>
      </c>
      <c r="F477" s="12">
        <v>1194.5052757316344</v>
      </c>
      <c r="G477" s="12">
        <v>0</v>
      </c>
      <c r="H477" s="12">
        <f t="shared" si="291"/>
        <v>0</v>
      </c>
      <c r="I477" s="12">
        <v>0</v>
      </c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100"/>
      <c r="AV477" s="100"/>
      <c r="AW477" s="100"/>
      <c r="AX477" s="100"/>
      <c r="AY477" s="100"/>
      <c r="AZ477" s="100"/>
      <c r="BA477" s="100"/>
      <c r="BB477" s="100"/>
      <c r="BC477" s="100"/>
      <c r="BD477" s="100"/>
    </row>
    <row r="478" spans="1:56" hidden="1" x14ac:dyDescent="0.25">
      <c r="A478" s="35">
        <v>323</v>
      </c>
      <c r="B478" s="60"/>
      <c r="C478" s="61"/>
      <c r="D478" s="30" t="s">
        <v>75</v>
      </c>
      <c r="E478" s="10">
        <f>E479</f>
        <v>0</v>
      </c>
      <c r="F478" s="10">
        <f t="shared" ref="F478:I478" si="318">F479</f>
        <v>13272.280841462605</v>
      </c>
      <c r="G478" s="10">
        <f t="shared" si="318"/>
        <v>5500</v>
      </c>
      <c r="H478" s="10">
        <f t="shared" si="291"/>
        <v>4200</v>
      </c>
      <c r="I478" s="10">
        <f t="shared" si="318"/>
        <v>9700</v>
      </c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</row>
    <row r="479" spans="1:56" ht="24" hidden="1" x14ac:dyDescent="0.25">
      <c r="A479" s="80">
        <v>3232</v>
      </c>
      <c r="B479" s="63"/>
      <c r="C479" s="64"/>
      <c r="D479" s="31" t="s">
        <v>77</v>
      </c>
      <c r="E479" s="12">
        <v>0</v>
      </c>
      <c r="F479" s="12">
        <v>13272.280841462605</v>
      </c>
      <c r="G479" s="12">
        <v>5500</v>
      </c>
      <c r="H479" s="12">
        <f t="shared" si="291"/>
        <v>4200</v>
      </c>
      <c r="I479" s="12">
        <v>9700</v>
      </c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100"/>
      <c r="AV479" s="100"/>
      <c r="AW479" s="100"/>
      <c r="AX479" s="100"/>
      <c r="AY479" s="100"/>
      <c r="AZ479" s="100"/>
      <c r="BA479" s="100"/>
      <c r="BB479" s="100"/>
      <c r="BC479" s="100"/>
      <c r="BD479" s="100"/>
    </row>
    <row r="480" spans="1:56" x14ac:dyDescent="0.25">
      <c r="A480" s="327" t="s">
        <v>193</v>
      </c>
      <c r="B480" s="327"/>
      <c r="C480" s="327"/>
      <c r="D480" s="73" t="s">
        <v>194</v>
      </c>
      <c r="E480" s="74">
        <f>E481+E498</f>
        <v>67033.7</v>
      </c>
      <c r="F480" s="74">
        <f t="shared" ref="F480" si="319">F481+F498</f>
        <v>53089.123365850421</v>
      </c>
      <c r="G480" s="74">
        <f>G481+G498</f>
        <v>68000</v>
      </c>
      <c r="H480" s="74">
        <f t="shared" si="291"/>
        <v>14700</v>
      </c>
      <c r="I480" s="74">
        <f t="shared" ref="I480" si="320">I481+I498</f>
        <v>82700</v>
      </c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  <c r="AG480" s="108"/>
      <c r="AH480" s="108"/>
      <c r="AI480" s="108"/>
      <c r="AJ480" s="108"/>
      <c r="AK480" s="108"/>
      <c r="AL480" s="108"/>
      <c r="AM480" s="108"/>
      <c r="AN480" s="108"/>
      <c r="AO480" s="108"/>
      <c r="AP480" s="108"/>
      <c r="AQ480" s="108"/>
      <c r="AR480" s="108"/>
      <c r="AS480" s="108"/>
      <c r="AT480" s="108"/>
      <c r="AU480" s="108"/>
      <c r="AV480" s="108"/>
      <c r="AW480" s="108"/>
      <c r="AX480" s="108"/>
      <c r="AY480" s="108"/>
      <c r="AZ480" s="108"/>
      <c r="BA480" s="108"/>
      <c r="BB480" s="108"/>
      <c r="BC480" s="108"/>
      <c r="BD480" s="108"/>
    </row>
    <row r="481" spans="1:56" x14ac:dyDescent="0.25">
      <c r="A481" s="328" t="s">
        <v>195</v>
      </c>
      <c r="B481" s="328"/>
      <c r="C481" s="328"/>
      <c r="D481" s="57" t="s">
        <v>273</v>
      </c>
      <c r="E481" s="14">
        <f>E482</f>
        <v>54898.95</v>
      </c>
      <c r="F481" s="14">
        <f t="shared" ref="F481:I481" si="321">F482</f>
        <v>53089.123365850421</v>
      </c>
      <c r="G481" s="14">
        <f t="shared" si="321"/>
        <v>58000</v>
      </c>
      <c r="H481" s="14">
        <f t="shared" si="291"/>
        <v>0</v>
      </c>
      <c r="I481" s="14">
        <f t="shared" si="321"/>
        <v>58000</v>
      </c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</row>
    <row r="482" spans="1:56" x14ac:dyDescent="0.25">
      <c r="A482" s="65" t="s">
        <v>157</v>
      </c>
      <c r="B482" s="96"/>
      <c r="C482" s="97"/>
      <c r="D482" s="83" t="s">
        <v>52</v>
      </c>
      <c r="E482" s="6">
        <f>E483</f>
        <v>54898.95</v>
      </c>
      <c r="F482" s="6">
        <f t="shared" ref="F482:I482" si="322">F483</f>
        <v>53089.123365850421</v>
      </c>
      <c r="G482" s="6">
        <f t="shared" si="322"/>
        <v>58000</v>
      </c>
      <c r="H482" s="6">
        <f t="shared" si="291"/>
        <v>0</v>
      </c>
      <c r="I482" s="6">
        <f t="shared" si="322"/>
        <v>58000</v>
      </c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</row>
    <row r="483" spans="1:56" s="100" customFormat="1" x14ac:dyDescent="0.25">
      <c r="A483" s="276" t="s">
        <v>158</v>
      </c>
      <c r="B483" s="295"/>
      <c r="C483" s="296"/>
      <c r="D483" s="283" t="s">
        <v>62</v>
      </c>
      <c r="E483" s="229">
        <f>E484+E487+E490+E493+E495</f>
        <v>54898.95</v>
      </c>
      <c r="F483" s="229">
        <f t="shared" ref="F483:G483" si="323">F484+F487+F490+F493+F495</f>
        <v>53089.123365850421</v>
      </c>
      <c r="G483" s="229">
        <f t="shared" si="323"/>
        <v>58000</v>
      </c>
      <c r="H483" s="229">
        <f t="shared" si="291"/>
        <v>0</v>
      </c>
      <c r="I483" s="229">
        <f t="shared" ref="I483" si="324">I484+I487+I490+I493+I495</f>
        <v>58000</v>
      </c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</row>
    <row r="484" spans="1:56" hidden="1" x14ac:dyDescent="0.25">
      <c r="A484" s="59" t="s">
        <v>196</v>
      </c>
      <c r="B484" s="60"/>
      <c r="C484" s="61"/>
      <c r="D484" s="30" t="s">
        <v>63</v>
      </c>
      <c r="E484" s="10">
        <f>SUM(E485:E486)</f>
        <v>17700.89</v>
      </c>
      <c r="F484" s="10">
        <f t="shared" ref="F484:G484" si="325">SUM(F485:F486)</f>
        <v>13272.280841462605</v>
      </c>
      <c r="G484" s="10">
        <f t="shared" si="325"/>
        <v>40000</v>
      </c>
      <c r="H484" s="10">
        <f t="shared" si="291"/>
        <v>400</v>
      </c>
      <c r="I484" s="10">
        <f t="shared" ref="I484" si="326">SUM(I485:I486)</f>
        <v>40400</v>
      </c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</row>
    <row r="485" spans="1:56" hidden="1" x14ac:dyDescent="0.25">
      <c r="A485" s="62" t="s">
        <v>96</v>
      </c>
      <c r="B485" s="63"/>
      <c r="C485" s="64"/>
      <c r="D485" s="31" t="s">
        <v>64</v>
      </c>
      <c r="E485" s="12">
        <v>17700.89</v>
      </c>
      <c r="F485" s="12">
        <v>13272.280841462605</v>
      </c>
      <c r="G485" s="12">
        <v>0</v>
      </c>
      <c r="H485" s="12">
        <f t="shared" si="291"/>
        <v>400</v>
      </c>
      <c r="I485" s="12">
        <v>400</v>
      </c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100"/>
      <c r="AV485" s="100"/>
      <c r="AW485" s="100"/>
      <c r="AX485" s="100"/>
      <c r="AY485" s="100"/>
      <c r="AZ485" s="100"/>
      <c r="BA485" s="100"/>
      <c r="BB485" s="100"/>
      <c r="BC485" s="100"/>
      <c r="BD485" s="100"/>
    </row>
    <row r="486" spans="1:56" hidden="1" x14ac:dyDescent="0.25">
      <c r="A486" s="62" t="s">
        <v>97</v>
      </c>
      <c r="B486" s="63"/>
      <c r="C486" s="64"/>
      <c r="D486" s="31" t="s">
        <v>66</v>
      </c>
      <c r="E486" s="12">
        <v>0</v>
      </c>
      <c r="F486" s="12">
        <v>0</v>
      </c>
      <c r="G486" s="12">
        <v>40000</v>
      </c>
      <c r="H486" s="12">
        <f t="shared" si="291"/>
        <v>0</v>
      </c>
      <c r="I486" s="12">
        <v>40000</v>
      </c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  <c r="AZ486" s="100"/>
      <c r="BA486" s="100"/>
      <c r="BB486" s="100"/>
      <c r="BC486" s="100"/>
      <c r="BD486" s="100"/>
    </row>
    <row r="487" spans="1:56" hidden="1" x14ac:dyDescent="0.25">
      <c r="A487" s="59" t="s">
        <v>197</v>
      </c>
      <c r="B487" s="60"/>
      <c r="C487" s="61"/>
      <c r="D487" s="30" t="s">
        <v>68</v>
      </c>
      <c r="E487" s="10">
        <f>SUM(E488:E489)</f>
        <v>0</v>
      </c>
      <c r="F487" s="10">
        <f t="shared" ref="F487" si="327">F488</f>
        <v>0</v>
      </c>
      <c r="G487" s="10">
        <f>G488+G489</f>
        <v>1000</v>
      </c>
      <c r="H487" s="10">
        <f t="shared" si="291"/>
        <v>-400</v>
      </c>
      <c r="I487" s="10">
        <f>I488+I489</f>
        <v>600</v>
      </c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</row>
    <row r="488" spans="1:56" ht="24" hidden="1" x14ac:dyDescent="0.25">
      <c r="A488" s="62" t="s">
        <v>198</v>
      </c>
      <c r="B488" s="63"/>
      <c r="C488" s="64"/>
      <c r="D488" s="31" t="s">
        <v>69</v>
      </c>
      <c r="E488" s="12">
        <v>0</v>
      </c>
      <c r="F488" s="12">
        <v>0</v>
      </c>
      <c r="G488" s="12">
        <v>0</v>
      </c>
      <c r="H488" s="12">
        <f t="shared" si="291"/>
        <v>0</v>
      </c>
      <c r="I488" s="12">
        <v>0</v>
      </c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100"/>
      <c r="AV488" s="100"/>
      <c r="AW488" s="100"/>
      <c r="AX488" s="100"/>
      <c r="AY488" s="100"/>
      <c r="AZ488" s="100"/>
      <c r="BA488" s="100"/>
      <c r="BB488" s="100"/>
      <c r="BC488" s="100"/>
      <c r="BD488" s="100"/>
    </row>
    <row r="489" spans="1:56" hidden="1" x14ac:dyDescent="0.25">
      <c r="A489" s="62">
        <v>3225</v>
      </c>
      <c r="B489" s="63"/>
      <c r="C489" s="64"/>
      <c r="D489" s="31" t="s">
        <v>92</v>
      </c>
      <c r="E489" s="12"/>
      <c r="F489" s="12">
        <v>0</v>
      </c>
      <c r="G489" s="12">
        <v>1000</v>
      </c>
      <c r="H489" s="12">
        <f t="shared" si="291"/>
        <v>-400</v>
      </c>
      <c r="I489" s="12">
        <v>600</v>
      </c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  <c r="AZ489" s="100"/>
      <c r="BA489" s="100"/>
      <c r="BB489" s="100"/>
      <c r="BC489" s="100"/>
      <c r="BD489" s="100"/>
    </row>
    <row r="490" spans="1:56" hidden="1" x14ac:dyDescent="0.25">
      <c r="A490" s="59" t="s">
        <v>199</v>
      </c>
      <c r="B490" s="60"/>
      <c r="C490" s="61"/>
      <c r="D490" s="30" t="s">
        <v>75</v>
      </c>
      <c r="E490" s="10">
        <f>E491</f>
        <v>0</v>
      </c>
      <c r="F490" s="10">
        <f t="shared" ref="F490" si="328">F491</f>
        <v>0</v>
      </c>
      <c r="G490" s="10">
        <f>SUM(G491:G492)</f>
        <v>5000</v>
      </c>
      <c r="H490" s="10">
        <f t="shared" si="291"/>
        <v>0</v>
      </c>
      <c r="I490" s="10">
        <f>I491+I492</f>
        <v>5000</v>
      </c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</row>
    <row r="491" spans="1:56" hidden="1" x14ac:dyDescent="0.25">
      <c r="A491" s="62" t="s">
        <v>200</v>
      </c>
      <c r="B491" s="63"/>
      <c r="C491" s="64"/>
      <c r="D491" s="31" t="s">
        <v>76</v>
      </c>
      <c r="E491" s="12">
        <v>0</v>
      </c>
      <c r="F491" s="12">
        <v>0</v>
      </c>
      <c r="G491" s="12">
        <v>0</v>
      </c>
      <c r="H491" s="12">
        <f t="shared" si="291"/>
        <v>0</v>
      </c>
      <c r="I491" s="12">
        <v>0</v>
      </c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100"/>
      <c r="AV491" s="100"/>
      <c r="AW491" s="100"/>
      <c r="AX491" s="100"/>
      <c r="AY491" s="100"/>
      <c r="AZ491" s="100"/>
      <c r="BA491" s="100"/>
      <c r="BB491" s="100"/>
      <c r="BC491" s="100"/>
      <c r="BD491" s="100"/>
    </row>
    <row r="492" spans="1:56" hidden="1" x14ac:dyDescent="0.25">
      <c r="A492" s="62">
        <v>3237</v>
      </c>
      <c r="B492" s="63"/>
      <c r="C492" s="64"/>
      <c r="D492" s="31" t="s">
        <v>82</v>
      </c>
      <c r="E492" s="12"/>
      <c r="F492" s="12"/>
      <c r="G492" s="12">
        <v>5000</v>
      </c>
      <c r="H492" s="12">
        <f t="shared" si="291"/>
        <v>0</v>
      </c>
      <c r="I492" s="12">
        <v>5000</v>
      </c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100"/>
      <c r="AV492" s="100"/>
      <c r="AW492" s="100"/>
      <c r="AX492" s="100"/>
      <c r="AY492" s="100"/>
      <c r="AZ492" s="100"/>
      <c r="BA492" s="100"/>
      <c r="BB492" s="100"/>
      <c r="BC492" s="100"/>
      <c r="BD492" s="100"/>
    </row>
    <row r="493" spans="1:56" ht="24" hidden="1" x14ac:dyDescent="0.25">
      <c r="A493" s="59" t="s">
        <v>201</v>
      </c>
      <c r="B493" s="60"/>
      <c r="C493" s="61"/>
      <c r="D493" s="30" t="s">
        <v>202</v>
      </c>
      <c r="E493" s="10">
        <f>E494</f>
        <v>0</v>
      </c>
      <c r="F493" s="10">
        <f t="shared" ref="F493:I493" si="329">F494</f>
        <v>0</v>
      </c>
      <c r="G493" s="10">
        <f t="shared" si="329"/>
        <v>8000</v>
      </c>
      <c r="H493" s="10">
        <f t="shared" si="291"/>
        <v>0</v>
      </c>
      <c r="I493" s="10">
        <f t="shared" si="329"/>
        <v>8000</v>
      </c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</row>
    <row r="494" spans="1:56" ht="24" hidden="1" x14ac:dyDescent="0.25">
      <c r="A494" s="62" t="s">
        <v>203</v>
      </c>
      <c r="B494" s="63"/>
      <c r="C494" s="64"/>
      <c r="D494" s="31" t="s">
        <v>202</v>
      </c>
      <c r="E494" s="12">
        <v>0</v>
      </c>
      <c r="F494" s="12">
        <v>0</v>
      </c>
      <c r="G494" s="12">
        <v>8000</v>
      </c>
      <c r="H494" s="12">
        <f t="shared" si="291"/>
        <v>0</v>
      </c>
      <c r="I494" s="12">
        <v>8000</v>
      </c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100"/>
      <c r="AV494" s="100"/>
      <c r="AW494" s="100"/>
      <c r="AX494" s="100"/>
      <c r="AY494" s="100"/>
      <c r="AZ494" s="100"/>
      <c r="BA494" s="100"/>
      <c r="BB494" s="100"/>
      <c r="BC494" s="100"/>
      <c r="BD494" s="100"/>
    </row>
    <row r="495" spans="1:56" ht="24" hidden="1" x14ac:dyDescent="0.25">
      <c r="A495" s="59" t="s">
        <v>159</v>
      </c>
      <c r="B495" s="60"/>
      <c r="C495" s="61"/>
      <c r="D495" s="30" t="s">
        <v>85</v>
      </c>
      <c r="E495" s="10">
        <f>SUM(E496:E497)</f>
        <v>37198.06</v>
      </c>
      <c r="F495" s="10">
        <f t="shared" ref="F495:G495" si="330">SUM(F496:F497)</f>
        <v>39816.842524387816</v>
      </c>
      <c r="G495" s="10">
        <f t="shared" si="330"/>
        <v>4000</v>
      </c>
      <c r="H495" s="10">
        <f t="shared" si="291"/>
        <v>0</v>
      </c>
      <c r="I495" s="10">
        <f t="shared" ref="I495" si="331">SUM(I496:I497)</f>
        <v>4000</v>
      </c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</row>
    <row r="496" spans="1:56" hidden="1" x14ac:dyDescent="0.25">
      <c r="A496" s="62" t="s">
        <v>204</v>
      </c>
      <c r="B496" s="63"/>
      <c r="C496" s="64"/>
      <c r="D496" s="31" t="s">
        <v>87</v>
      </c>
      <c r="E496" s="12">
        <v>0</v>
      </c>
      <c r="F496" s="12">
        <v>0</v>
      </c>
      <c r="G496" s="12">
        <v>0</v>
      </c>
      <c r="H496" s="12">
        <f t="shared" si="291"/>
        <v>0</v>
      </c>
      <c r="I496" s="12">
        <v>0</v>
      </c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100"/>
      <c r="AV496" s="100"/>
      <c r="AW496" s="100"/>
      <c r="AX496" s="100"/>
      <c r="AY496" s="100"/>
      <c r="AZ496" s="100"/>
      <c r="BA496" s="100"/>
      <c r="BB496" s="100"/>
      <c r="BC496" s="100"/>
      <c r="BD496" s="100"/>
    </row>
    <row r="497" spans="1:56" ht="24" hidden="1" x14ac:dyDescent="0.25">
      <c r="A497" s="62" t="s">
        <v>160</v>
      </c>
      <c r="B497" s="63"/>
      <c r="C497" s="64"/>
      <c r="D497" s="31" t="s">
        <v>85</v>
      </c>
      <c r="E497" s="12">
        <f>45452.53-8254.47</f>
        <v>37198.06</v>
      </c>
      <c r="F497" s="12">
        <v>39816.842524387816</v>
      </c>
      <c r="G497" s="12">
        <v>4000</v>
      </c>
      <c r="H497" s="12">
        <f t="shared" si="291"/>
        <v>0</v>
      </c>
      <c r="I497" s="12">
        <v>4000</v>
      </c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100"/>
      <c r="AV497" s="100"/>
      <c r="AW497" s="100"/>
      <c r="AX497" s="100"/>
      <c r="AY497" s="100"/>
      <c r="AZ497" s="100"/>
      <c r="BA497" s="100"/>
      <c r="BB497" s="100"/>
      <c r="BC497" s="100"/>
      <c r="BD497" s="100"/>
    </row>
    <row r="498" spans="1:56" ht="15" customHeight="1" x14ac:dyDescent="0.25">
      <c r="A498" s="328" t="s">
        <v>195</v>
      </c>
      <c r="B498" s="328"/>
      <c r="C498" s="328"/>
      <c r="D498" s="57" t="s">
        <v>274</v>
      </c>
      <c r="E498" s="14">
        <f>E499</f>
        <v>12134.75</v>
      </c>
      <c r="F498" s="14">
        <f t="shared" ref="F498" si="332">F499</f>
        <v>0</v>
      </c>
      <c r="G498" s="14">
        <f>G499+G515</f>
        <v>10000</v>
      </c>
      <c r="H498" s="14">
        <f t="shared" si="291"/>
        <v>14700</v>
      </c>
      <c r="I498" s="14">
        <f>I499+I515</f>
        <v>24700</v>
      </c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100"/>
      <c r="AV498" s="100"/>
      <c r="AW498" s="100"/>
      <c r="AX498" s="100"/>
      <c r="AY498" s="100"/>
      <c r="AZ498" s="100"/>
      <c r="BA498" s="100"/>
      <c r="BB498" s="100"/>
      <c r="BC498" s="100"/>
      <c r="BD498" s="100"/>
    </row>
    <row r="499" spans="1:56" x14ac:dyDescent="0.25">
      <c r="A499" s="65" t="s">
        <v>157</v>
      </c>
      <c r="B499" s="96"/>
      <c r="C499" s="97"/>
      <c r="D499" s="83" t="s">
        <v>52</v>
      </c>
      <c r="E499" s="6">
        <f>E500</f>
        <v>12134.75</v>
      </c>
      <c r="F499" s="6">
        <f t="shared" ref="F499:I499" si="333">F500</f>
        <v>0</v>
      </c>
      <c r="G499" s="6">
        <f t="shared" si="333"/>
        <v>10000</v>
      </c>
      <c r="H499" s="6">
        <f t="shared" si="291"/>
        <v>12000</v>
      </c>
      <c r="I499" s="6">
        <f t="shared" si="333"/>
        <v>22000</v>
      </c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100"/>
      <c r="AV499" s="100"/>
      <c r="AW499" s="100"/>
      <c r="AX499" s="100"/>
      <c r="AY499" s="100"/>
      <c r="AZ499" s="100"/>
      <c r="BA499" s="100"/>
      <c r="BB499" s="100"/>
      <c r="BC499" s="100"/>
      <c r="BD499" s="100"/>
    </row>
    <row r="500" spans="1:56" s="100" customFormat="1" x14ac:dyDescent="0.25">
      <c r="A500" s="276" t="s">
        <v>158</v>
      </c>
      <c r="B500" s="295"/>
      <c r="C500" s="296"/>
      <c r="D500" s="283" t="s">
        <v>62</v>
      </c>
      <c r="E500" s="229">
        <f>E501+E504+E507+E510+E512</f>
        <v>12134.75</v>
      </c>
      <c r="F500" s="229">
        <f>F501+F504+F507+F510+F512</f>
        <v>0</v>
      </c>
      <c r="G500" s="229">
        <f>G501+G504+G507+G510+G512</f>
        <v>10000</v>
      </c>
      <c r="H500" s="229">
        <f t="shared" si="291"/>
        <v>12000</v>
      </c>
      <c r="I500" s="229">
        <f>I501+I504+I507+I510+I512</f>
        <v>22000</v>
      </c>
    </row>
    <row r="501" spans="1:56" hidden="1" x14ac:dyDescent="0.25">
      <c r="A501" s="59" t="s">
        <v>196</v>
      </c>
      <c r="B501" s="60"/>
      <c r="C501" s="61"/>
      <c r="D501" s="30" t="s">
        <v>63</v>
      </c>
      <c r="E501" s="10">
        <f>SUM(E502:E503)</f>
        <v>0</v>
      </c>
      <c r="F501" s="10">
        <f t="shared" ref="F501:G501" si="334">SUM(F502:F503)</f>
        <v>0</v>
      </c>
      <c r="G501" s="10">
        <f t="shared" si="334"/>
        <v>5000</v>
      </c>
      <c r="H501" s="10">
        <f t="shared" si="291"/>
        <v>0</v>
      </c>
      <c r="I501" s="10">
        <f t="shared" ref="I501" si="335">SUM(I502:I503)</f>
        <v>5000</v>
      </c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100"/>
      <c r="AV501" s="100"/>
      <c r="AW501" s="100"/>
      <c r="AX501" s="100"/>
      <c r="AY501" s="100"/>
      <c r="AZ501" s="100"/>
      <c r="BA501" s="100"/>
      <c r="BB501" s="100"/>
      <c r="BC501" s="100"/>
      <c r="BD501" s="100"/>
    </row>
    <row r="502" spans="1:56" hidden="1" x14ac:dyDescent="0.25">
      <c r="A502" s="62" t="s">
        <v>96</v>
      </c>
      <c r="B502" s="63"/>
      <c r="C502" s="64"/>
      <c r="D502" s="31" t="s">
        <v>64</v>
      </c>
      <c r="E502" s="12">
        <v>0</v>
      </c>
      <c r="F502" s="12">
        <v>0</v>
      </c>
      <c r="G502" s="12">
        <v>0</v>
      </c>
      <c r="H502" s="12">
        <f t="shared" si="291"/>
        <v>0</v>
      </c>
      <c r="I502" s="12">
        <v>0</v>
      </c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100"/>
      <c r="AV502" s="100"/>
      <c r="AW502" s="100"/>
      <c r="AX502" s="100"/>
      <c r="AY502" s="100"/>
      <c r="AZ502" s="100"/>
      <c r="BA502" s="100"/>
      <c r="BB502" s="100"/>
      <c r="BC502" s="100"/>
      <c r="BD502" s="100"/>
    </row>
    <row r="503" spans="1:56" hidden="1" x14ac:dyDescent="0.25">
      <c r="A503" s="62" t="s">
        <v>97</v>
      </c>
      <c r="B503" s="63"/>
      <c r="C503" s="64"/>
      <c r="D503" s="31" t="s">
        <v>66</v>
      </c>
      <c r="E503" s="12">
        <v>0</v>
      </c>
      <c r="F503" s="12">
        <v>0</v>
      </c>
      <c r="G503" s="12">
        <v>5000</v>
      </c>
      <c r="H503" s="12">
        <f t="shared" si="291"/>
        <v>0</v>
      </c>
      <c r="I503" s="12">
        <v>5000</v>
      </c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100"/>
      <c r="AV503" s="100"/>
      <c r="AW503" s="100"/>
      <c r="AX503" s="100"/>
      <c r="AY503" s="100"/>
      <c r="AZ503" s="100"/>
      <c r="BA503" s="100"/>
      <c r="BB503" s="100"/>
      <c r="BC503" s="100"/>
      <c r="BD503" s="100"/>
    </row>
    <row r="504" spans="1:56" hidden="1" x14ac:dyDescent="0.25">
      <c r="A504" s="59" t="s">
        <v>197</v>
      </c>
      <c r="B504" s="60"/>
      <c r="C504" s="61"/>
      <c r="D504" s="30" t="s">
        <v>68</v>
      </c>
      <c r="E504" s="10">
        <f>SUM(E505:E506)</f>
        <v>3880.28</v>
      </c>
      <c r="F504" s="10">
        <f t="shared" ref="F504" si="336">F505</f>
        <v>0</v>
      </c>
      <c r="G504" s="10">
        <f>G505+G506</f>
        <v>0</v>
      </c>
      <c r="H504" s="10">
        <f t="shared" si="291"/>
        <v>0</v>
      </c>
      <c r="I504" s="10">
        <f>I505+I506</f>
        <v>0</v>
      </c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100"/>
      <c r="AV504" s="100"/>
      <c r="AW504" s="100"/>
      <c r="AX504" s="100"/>
      <c r="AY504" s="100"/>
      <c r="AZ504" s="100"/>
      <c r="BA504" s="100"/>
      <c r="BB504" s="100"/>
      <c r="BC504" s="100"/>
      <c r="BD504" s="100"/>
    </row>
    <row r="505" spans="1:56" ht="24" hidden="1" x14ac:dyDescent="0.25">
      <c r="A505" s="62" t="s">
        <v>198</v>
      </c>
      <c r="B505" s="63"/>
      <c r="C505" s="64"/>
      <c r="D505" s="31" t="s">
        <v>69</v>
      </c>
      <c r="E505" s="12">
        <v>0</v>
      </c>
      <c r="F505" s="12">
        <v>0</v>
      </c>
      <c r="G505" s="12">
        <v>0</v>
      </c>
      <c r="H505" s="12">
        <f t="shared" si="291"/>
        <v>0</v>
      </c>
      <c r="I505" s="12">
        <v>0</v>
      </c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100"/>
      <c r="AV505" s="100"/>
      <c r="AW505" s="100"/>
      <c r="AX505" s="100"/>
      <c r="AY505" s="100"/>
      <c r="AZ505" s="100"/>
      <c r="BA505" s="100"/>
      <c r="BB505" s="100"/>
      <c r="BC505" s="100"/>
      <c r="BD505" s="100"/>
    </row>
    <row r="506" spans="1:56" hidden="1" x14ac:dyDescent="0.25">
      <c r="A506" s="62">
        <v>3225</v>
      </c>
      <c r="B506" s="63"/>
      <c r="C506" s="64"/>
      <c r="D506" s="31" t="s">
        <v>92</v>
      </c>
      <c r="E506" s="12">
        <v>3880.28</v>
      </c>
      <c r="F506" s="12">
        <v>0</v>
      </c>
      <c r="G506" s="12">
        <v>0</v>
      </c>
      <c r="H506" s="12">
        <f t="shared" si="291"/>
        <v>0</v>
      </c>
      <c r="I506" s="12">
        <v>0</v>
      </c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100"/>
      <c r="AV506" s="100"/>
      <c r="AW506" s="100"/>
      <c r="AX506" s="100"/>
      <c r="AY506" s="100"/>
      <c r="AZ506" s="100"/>
      <c r="BA506" s="100"/>
      <c r="BB506" s="100"/>
      <c r="BC506" s="100"/>
      <c r="BD506" s="100"/>
    </row>
    <row r="507" spans="1:56" hidden="1" x14ac:dyDescent="0.25">
      <c r="A507" s="59" t="s">
        <v>199</v>
      </c>
      <c r="B507" s="60"/>
      <c r="C507" s="61"/>
      <c r="D507" s="30" t="s">
        <v>75</v>
      </c>
      <c r="E507" s="10">
        <f>E508</f>
        <v>0</v>
      </c>
      <c r="F507" s="10">
        <f t="shared" ref="F507" si="337">F508</f>
        <v>0</v>
      </c>
      <c r="G507" s="10">
        <f>SUM(G508:G509)</f>
        <v>0</v>
      </c>
      <c r="H507" s="10">
        <f t="shared" si="291"/>
        <v>10000</v>
      </c>
      <c r="I507" s="10">
        <f>SUM(I508:I509)</f>
        <v>10000</v>
      </c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100"/>
      <c r="AV507" s="100"/>
      <c r="AW507" s="100"/>
      <c r="AX507" s="100"/>
      <c r="AY507" s="100"/>
      <c r="AZ507" s="100"/>
      <c r="BA507" s="100"/>
      <c r="BB507" s="100"/>
      <c r="BC507" s="100"/>
      <c r="BD507" s="100"/>
    </row>
    <row r="508" spans="1:56" hidden="1" x14ac:dyDescent="0.25">
      <c r="A508" s="62" t="s">
        <v>200</v>
      </c>
      <c r="B508" s="63"/>
      <c r="C508" s="64"/>
      <c r="D508" s="31" t="s">
        <v>76</v>
      </c>
      <c r="E508" s="12">
        <v>0</v>
      </c>
      <c r="F508" s="12">
        <v>0</v>
      </c>
      <c r="G508" s="12">
        <v>0</v>
      </c>
      <c r="H508" s="12">
        <f t="shared" si="291"/>
        <v>0</v>
      </c>
      <c r="I508" s="12">
        <v>0</v>
      </c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100"/>
      <c r="AV508" s="100"/>
      <c r="AW508" s="100"/>
      <c r="AX508" s="100"/>
      <c r="AY508" s="100"/>
      <c r="AZ508" s="100"/>
      <c r="BA508" s="100"/>
      <c r="BB508" s="100"/>
      <c r="BC508" s="100"/>
      <c r="BD508" s="100"/>
    </row>
    <row r="509" spans="1:56" hidden="1" x14ac:dyDescent="0.25">
      <c r="A509" s="62">
        <v>3237</v>
      </c>
      <c r="B509" s="63"/>
      <c r="C509" s="64"/>
      <c r="D509" s="31" t="s">
        <v>82</v>
      </c>
      <c r="E509" s="12"/>
      <c r="F509" s="12"/>
      <c r="G509" s="12">
        <v>0</v>
      </c>
      <c r="H509" s="12">
        <f t="shared" si="291"/>
        <v>10000</v>
      </c>
      <c r="I509" s="12">
        <v>10000</v>
      </c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100"/>
      <c r="AV509" s="100"/>
      <c r="AW509" s="100"/>
      <c r="AX509" s="100"/>
      <c r="AY509" s="100"/>
      <c r="AZ509" s="100"/>
      <c r="BA509" s="100"/>
      <c r="BB509" s="100"/>
      <c r="BC509" s="100"/>
      <c r="BD509" s="100"/>
    </row>
    <row r="510" spans="1:56" ht="24" hidden="1" x14ac:dyDescent="0.25">
      <c r="A510" s="59" t="s">
        <v>201</v>
      </c>
      <c r="B510" s="60"/>
      <c r="C510" s="61"/>
      <c r="D510" s="30" t="s">
        <v>202</v>
      </c>
      <c r="E510" s="10">
        <f>E511</f>
        <v>0</v>
      </c>
      <c r="F510" s="10">
        <f t="shared" ref="F510:I510" si="338">F511</f>
        <v>0</v>
      </c>
      <c r="G510" s="10">
        <f t="shared" si="338"/>
        <v>0</v>
      </c>
      <c r="H510" s="10">
        <f t="shared" si="291"/>
        <v>2000</v>
      </c>
      <c r="I510" s="10">
        <f t="shared" si="338"/>
        <v>2000</v>
      </c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100"/>
      <c r="AV510" s="100"/>
      <c r="AW510" s="100"/>
      <c r="AX510" s="100"/>
      <c r="AY510" s="100"/>
      <c r="AZ510" s="100"/>
      <c r="BA510" s="100"/>
      <c r="BB510" s="100"/>
      <c r="BC510" s="100"/>
      <c r="BD510" s="100"/>
    </row>
    <row r="511" spans="1:56" ht="24" hidden="1" x14ac:dyDescent="0.25">
      <c r="A511" s="62" t="s">
        <v>203</v>
      </c>
      <c r="B511" s="63"/>
      <c r="C511" s="64"/>
      <c r="D511" s="31" t="s">
        <v>202</v>
      </c>
      <c r="E511" s="12">
        <v>0</v>
      </c>
      <c r="F511" s="12">
        <v>0</v>
      </c>
      <c r="G511" s="12">
        <v>0</v>
      </c>
      <c r="H511" s="12">
        <f t="shared" si="291"/>
        <v>2000</v>
      </c>
      <c r="I511" s="12">
        <v>2000</v>
      </c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100"/>
      <c r="AV511" s="100"/>
      <c r="AW511" s="100"/>
      <c r="AX511" s="100"/>
      <c r="AY511" s="100"/>
      <c r="AZ511" s="100"/>
      <c r="BA511" s="100"/>
      <c r="BB511" s="100"/>
      <c r="BC511" s="100"/>
      <c r="BD511" s="100"/>
    </row>
    <row r="512" spans="1:56" ht="24" hidden="1" x14ac:dyDescent="0.25">
      <c r="A512" s="59" t="s">
        <v>159</v>
      </c>
      <c r="B512" s="60"/>
      <c r="C512" s="61"/>
      <c r="D512" s="30" t="s">
        <v>85</v>
      </c>
      <c r="E512" s="10">
        <f>SUM(E513:E514)</f>
        <v>8254.4699999999993</v>
      </c>
      <c r="F512" s="10">
        <f t="shared" ref="F512:G512" si="339">SUM(F513:F514)</f>
        <v>0</v>
      </c>
      <c r="G512" s="10">
        <f t="shared" si="339"/>
        <v>5000</v>
      </c>
      <c r="H512" s="10">
        <f t="shared" si="291"/>
        <v>0</v>
      </c>
      <c r="I512" s="10">
        <f t="shared" ref="I512" si="340">SUM(I513:I514)</f>
        <v>5000</v>
      </c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100"/>
      <c r="AV512" s="100"/>
      <c r="AW512" s="100"/>
      <c r="AX512" s="100"/>
      <c r="AY512" s="100"/>
      <c r="AZ512" s="100"/>
      <c r="BA512" s="100"/>
      <c r="BB512" s="100"/>
      <c r="BC512" s="100"/>
      <c r="BD512" s="100"/>
    </row>
    <row r="513" spans="1:56" hidden="1" x14ac:dyDescent="0.25">
      <c r="A513" s="62" t="s">
        <v>204</v>
      </c>
      <c r="B513" s="63"/>
      <c r="C513" s="64"/>
      <c r="D513" s="31" t="s">
        <v>87</v>
      </c>
      <c r="E513" s="12">
        <v>0</v>
      </c>
      <c r="F513" s="12">
        <v>0</v>
      </c>
      <c r="G513" s="12">
        <v>0</v>
      </c>
      <c r="H513" s="12">
        <f t="shared" si="291"/>
        <v>0</v>
      </c>
      <c r="I513" s="12">
        <v>0</v>
      </c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100"/>
      <c r="AV513" s="100"/>
      <c r="AW513" s="100"/>
      <c r="AX513" s="100"/>
      <c r="AY513" s="100"/>
      <c r="AZ513" s="100"/>
      <c r="BA513" s="100"/>
      <c r="BB513" s="100"/>
      <c r="BC513" s="100"/>
      <c r="BD513" s="100"/>
    </row>
    <row r="514" spans="1:56" ht="24" hidden="1" x14ac:dyDescent="0.25">
      <c r="A514" s="62" t="s">
        <v>160</v>
      </c>
      <c r="B514" s="63"/>
      <c r="C514" s="64"/>
      <c r="D514" s="31" t="s">
        <v>85</v>
      </c>
      <c r="E514" s="12">
        <v>8254.4699999999993</v>
      </c>
      <c r="F514" s="12">
        <v>0</v>
      </c>
      <c r="G514" s="12">
        <v>5000</v>
      </c>
      <c r="H514" s="12">
        <f t="shared" si="291"/>
        <v>0</v>
      </c>
      <c r="I514" s="12">
        <v>5000</v>
      </c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100"/>
      <c r="AV514" s="100"/>
      <c r="AW514" s="100"/>
      <c r="AX514" s="100"/>
      <c r="AY514" s="100"/>
      <c r="AZ514" s="100"/>
      <c r="BA514" s="100"/>
      <c r="BB514" s="100"/>
      <c r="BC514" s="100"/>
      <c r="BD514" s="100"/>
    </row>
    <row r="515" spans="1:56" ht="24" x14ac:dyDescent="0.25">
      <c r="A515" s="65">
        <v>4</v>
      </c>
      <c r="B515" s="76"/>
      <c r="C515" s="77"/>
      <c r="D515" s="83" t="s">
        <v>107</v>
      </c>
      <c r="E515" s="6" t="e">
        <f>E516</f>
        <v>#REF!</v>
      </c>
      <c r="F515" s="6" t="e">
        <f t="shared" ref="F515:I515" si="341">F516</f>
        <v>#REF!</v>
      </c>
      <c r="G515" s="6">
        <f t="shared" si="341"/>
        <v>0</v>
      </c>
      <c r="H515" s="6">
        <f t="shared" si="291"/>
        <v>2700</v>
      </c>
      <c r="I515" s="6">
        <f t="shared" si="341"/>
        <v>2700</v>
      </c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104"/>
      <c r="AH515" s="104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</row>
    <row r="516" spans="1:56" s="100" customFormat="1" ht="24" x14ac:dyDescent="0.25">
      <c r="A516" s="276">
        <v>42</v>
      </c>
      <c r="B516" s="281"/>
      <c r="C516" s="282"/>
      <c r="D516" s="283" t="s">
        <v>108</v>
      </c>
      <c r="E516" s="229" t="e">
        <f>E517+#REF!</f>
        <v>#REF!</v>
      </c>
      <c r="F516" s="229" t="e">
        <f>F517+#REF!</f>
        <v>#REF!</v>
      </c>
      <c r="G516" s="229">
        <f>G517</f>
        <v>0</v>
      </c>
      <c r="H516" s="229">
        <f t="shared" si="291"/>
        <v>2700</v>
      </c>
      <c r="I516" s="229">
        <f>I517</f>
        <v>2700</v>
      </c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</row>
    <row r="517" spans="1:56" hidden="1" x14ac:dyDescent="0.25">
      <c r="A517" s="35">
        <v>422</v>
      </c>
      <c r="B517" s="78"/>
      <c r="C517" s="79"/>
      <c r="D517" s="30" t="s">
        <v>109</v>
      </c>
      <c r="E517" s="10">
        <f>SUM(E518:E522)</f>
        <v>21721.68</v>
      </c>
      <c r="F517" s="10">
        <f t="shared" ref="F517:G517" si="342">SUM(F518:F522)</f>
        <v>5707.0865093901384</v>
      </c>
      <c r="G517" s="10">
        <f t="shared" si="342"/>
        <v>0</v>
      </c>
      <c r="H517" s="10">
        <f t="shared" si="291"/>
        <v>2700</v>
      </c>
      <c r="I517" s="10">
        <f t="shared" ref="I517" si="343">SUM(I518:I522)</f>
        <v>2700</v>
      </c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</row>
    <row r="518" spans="1:56" hidden="1" x14ac:dyDescent="0.25">
      <c r="A518" s="80">
        <v>4221</v>
      </c>
      <c r="B518" s="81"/>
      <c r="C518" s="82"/>
      <c r="D518" s="31" t="s">
        <v>110</v>
      </c>
      <c r="E518" s="12">
        <v>15492.07</v>
      </c>
      <c r="F518" s="12">
        <v>0</v>
      </c>
      <c r="G518" s="12">
        <v>0</v>
      </c>
      <c r="H518" s="12">
        <f t="shared" si="291"/>
        <v>0</v>
      </c>
      <c r="I518" s="12">
        <v>0</v>
      </c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100"/>
      <c r="AV518" s="100"/>
      <c r="AW518" s="100"/>
      <c r="AX518" s="100"/>
      <c r="AY518" s="100"/>
      <c r="AZ518" s="100"/>
      <c r="BA518" s="100"/>
      <c r="BB518" s="100"/>
      <c r="BC518" s="100"/>
      <c r="BD518" s="100"/>
    </row>
    <row r="519" spans="1:56" hidden="1" x14ac:dyDescent="0.25">
      <c r="A519" s="80">
        <v>4222</v>
      </c>
      <c r="B519" s="81"/>
      <c r="C519" s="82"/>
      <c r="D519" s="31" t="s">
        <v>111</v>
      </c>
      <c r="E519" s="12">
        <v>0</v>
      </c>
      <c r="F519" s="12">
        <v>0</v>
      </c>
      <c r="G519" s="12">
        <v>0</v>
      </c>
      <c r="H519" s="12">
        <f t="shared" si="291"/>
        <v>0</v>
      </c>
      <c r="I519" s="12">
        <v>0</v>
      </c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100"/>
      <c r="AV519" s="100"/>
      <c r="AW519" s="100"/>
      <c r="AX519" s="100"/>
      <c r="AY519" s="100"/>
      <c r="AZ519" s="100"/>
      <c r="BA519" s="100"/>
      <c r="BB519" s="100"/>
      <c r="BC519" s="100"/>
      <c r="BD519" s="100"/>
    </row>
    <row r="520" spans="1:56" hidden="1" x14ac:dyDescent="0.25">
      <c r="A520" s="80">
        <v>4223</v>
      </c>
      <c r="B520" s="81"/>
      <c r="C520" s="82"/>
      <c r="D520" s="31" t="s">
        <v>112</v>
      </c>
      <c r="E520" s="12">
        <v>4458.96</v>
      </c>
      <c r="F520" s="12">
        <v>1725.3965093901386</v>
      </c>
      <c r="G520" s="12">
        <v>0</v>
      </c>
      <c r="H520" s="12">
        <f t="shared" si="291"/>
        <v>0</v>
      </c>
      <c r="I520" s="12">
        <v>0</v>
      </c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100"/>
      <c r="AV520" s="100"/>
      <c r="AW520" s="100"/>
      <c r="AX520" s="100"/>
      <c r="AY520" s="100"/>
      <c r="AZ520" s="100"/>
      <c r="BA520" s="100"/>
      <c r="BB520" s="100"/>
      <c r="BC520" s="100"/>
      <c r="BD520" s="100"/>
    </row>
    <row r="521" spans="1:56" hidden="1" x14ac:dyDescent="0.25">
      <c r="A521" s="80">
        <v>4226</v>
      </c>
      <c r="B521" s="81"/>
      <c r="C521" s="82"/>
      <c r="D521" s="31" t="s">
        <v>113</v>
      </c>
      <c r="E521" s="12">
        <v>0</v>
      </c>
      <c r="F521" s="12">
        <v>0</v>
      </c>
      <c r="G521" s="12">
        <v>0</v>
      </c>
      <c r="H521" s="12">
        <f t="shared" si="291"/>
        <v>0</v>
      </c>
      <c r="I521" s="12">
        <v>0</v>
      </c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100"/>
      <c r="AV521" s="100"/>
      <c r="AW521" s="100"/>
      <c r="AX521" s="100"/>
      <c r="AY521" s="100"/>
      <c r="AZ521" s="100"/>
      <c r="BA521" s="100"/>
      <c r="BB521" s="100"/>
      <c r="BC521" s="100"/>
      <c r="BD521" s="100"/>
    </row>
    <row r="522" spans="1:56" ht="24" hidden="1" x14ac:dyDescent="0.25">
      <c r="A522" s="80">
        <v>4227</v>
      </c>
      <c r="B522" s="81"/>
      <c r="C522" s="82"/>
      <c r="D522" s="31" t="s">
        <v>114</v>
      </c>
      <c r="E522" s="12">
        <v>1770.65</v>
      </c>
      <c r="F522" s="12">
        <v>3981.69</v>
      </c>
      <c r="G522" s="12">
        <v>0</v>
      </c>
      <c r="H522" s="12">
        <v>0</v>
      </c>
      <c r="I522" s="12">
        <v>2700</v>
      </c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100"/>
      <c r="AV522" s="100"/>
      <c r="AW522" s="100"/>
      <c r="AX522" s="100"/>
      <c r="AY522" s="100"/>
      <c r="AZ522" s="100"/>
      <c r="BA522" s="100"/>
      <c r="BB522" s="100"/>
      <c r="BC522" s="100"/>
      <c r="BD522" s="100"/>
    </row>
    <row r="523" spans="1:56" ht="51" x14ac:dyDescent="0.25">
      <c r="A523" s="327" t="s">
        <v>205</v>
      </c>
      <c r="B523" s="327"/>
      <c r="C523" s="327"/>
      <c r="D523" s="73" t="s">
        <v>206</v>
      </c>
      <c r="E523" s="74">
        <f>E525</f>
        <v>34997.11</v>
      </c>
      <c r="F523" s="74">
        <f t="shared" ref="F523:G523" si="344">F525</f>
        <v>47626.916185546477</v>
      </c>
      <c r="G523" s="74">
        <f t="shared" si="344"/>
        <v>0</v>
      </c>
      <c r="H523" s="74">
        <f t="shared" si="291"/>
        <v>0</v>
      </c>
      <c r="I523" s="74">
        <f>I524</f>
        <v>0</v>
      </c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  <c r="AI523" s="108"/>
      <c r="AJ523" s="108"/>
      <c r="AK523" s="108"/>
      <c r="AL523" s="108"/>
      <c r="AM523" s="108"/>
      <c r="AN523" s="108"/>
      <c r="AO523" s="108"/>
      <c r="AP523" s="108"/>
      <c r="AQ523" s="108"/>
      <c r="AR523" s="108"/>
      <c r="AS523" s="108"/>
      <c r="AT523" s="108"/>
      <c r="AU523" s="108"/>
      <c r="AV523" s="108"/>
      <c r="AW523" s="108"/>
      <c r="AX523" s="108"/>
      <c r="AY523" s="108"/>
      <c r="AZ523" s="108"/>
      <c r="BA523" s="108"/>
      <c r="BB523" s="108"/>
      <c r="BC523" s="108"/>
      <c r="BD523" s="108"/>
    </row>
    <row r="524" spans="1:56" x14ac:dyDescent="0.25">
      <c r="A524" s="328" t="s">
        <v>195</v>
      </c>
      <c r="B524" s="328"/>
      <c r="C524" s="328"/>
      <c r="D524" s="57" t="s">
        <v>61</v>
      </c>
      <c r="E524" s="14">
        <f>E523</f>
        <v>34997.11</v>
      </c>
      <c r="F524" s="14">
        <f t="shared" ref="F524:G524" si="345">F523</f>
        <v>47626.916185546477</v>
      </c>
      <c r="G524" s="14">
        <f t="shared" si="345"/>
        <v>0</v>
      </c>
      <c r="H524" s="14">
        <f t="shared" si="291"/>
        <v>0</v>
      </c>
      <c r="I524" s="14">
        <f>I525+I544</f>
        <v>0</v>
      </c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/>
      <c r="AO524" s="103"/>
      <c r="AP524" s="103"/>
      <c r="AQ524" s="103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  <c r="BD524" s="103"/>
    </row>
    <row r="525" spans="1:56" x14ac:dyDescent="0.25">
      <c r="A525" s="65" t="s">
        <v>157</v>
      </c>
      <c r="B525" s="96"/>
      <c r="C525" s="97"/>
      <c r="D525" s="83" t="s">
        <v>52</v>
      </c>
      <c r="E525" s="6">
        <f>E526+E533</f>
        <v>34997.11</v>
      </c>
      <c r="F525" s="6">
        <f t="shared" ref="F525:G525" si="346">F526+F533</f>
        <v>47626.916185546477</v>
      </c>
      <c r="G525" s="6">
        <f t="shared" si="346"/>
        <v>0</v>
      </c>
      <c r="H525" s="6">
        <f t="shared" si="291"/>
        <v>0</v>
      </c>
      <c r="I525" s="6">
        <f>I526+I533</f>
        <v>0</v>
      </c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</row>
    <row r="526" spans="1:56" s="100" customFormat="1" x14ac:dyDescent="0.25">
      <c r="A526" s="276" t="s">
        <v>207</v>
      </c>
      <c r="B526" s="295"/>
      <c r="C526" s="296"/>
      <c r="D526" s="283" t="s">
        <v>53</v>
      </c>
      <c r="E526" s="229">
        <f>E527+E529+E531</f>
        <v>34346.080000000002</v>
      </c>
      <c r="F526" s="229">
        <f t="shared" ref="F526:G526" si="347">F527+F529+F531</f>
        <v>32894.68445152299</v>
      </c>
      <c r="G526" s="229">
        <f t="shared" si="347"/>
        <v>0</v>
      </c>
      <c r="H526" s="229">
        <f t="shared" si="291"/>
        <v>0</v>
      </c>
      <c r="I526" s="229">
        <f t="shared" ref="I526" si="348">I527+I529+I531</f>
        <v>0</v>
      </c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</row>
    <row r="527" spans="1:56" s="100" customFormat="1" hidden="1" x14ac:dyDescent="0.25">
      <c r="A527" s="270" t="s">
        <v>208</v>
      </c>
      <c r="B527" s="271"/>
      <c r="C527" s="272"/>
      <c r="D527" s="292" t="s">
        <v>54</v>
      </c>
      <c r="E527" s="231">
        <f>E528</f>
        <v>25514.47</v>
      </c>
      <c r="F527" s="231">
        <f t="shared" ref="F527:I527" si="349">F528</f>
        <v>25615.502024022826</v>
      </c>
      <c r="G527" s="231">
        <f t="shared" si="349"/>
        <v>0</v>
      </c>
      <c r="H527" s="231">
        <f t="shared" si="291"/>
        <v>0</v>
      </c>
      <c r="I527" s="231">
        <f t="shared" si="349"/>
        <v>0</v>
      </c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</row>
    <row r="528" spans="1:56" s="100" customFormat="1" hidden="1" x14ac:dyDescent="0.25">
      <c r="A528" s="273" t="s">
        <v>209</v>
      </c>
      <c r="B528" s="274"/>
      <c r="C528" s="275"/>
      <c r="D528" s="293" t="s">
        <v>55</v>
      </c>
      <c r="E528" s="234">
        <v>25514.47</v>
      </c>
      <c r="F528" s="234">
        <v>25615.502024022826</v>
      </c>
      <c r="G528" s="234">
        <v>0</v>
      </c>
      <c r="H528" s="234">
        <f t="shared" si="291"/>
        <v>0</v>
      </c>
      <c r="I528" s="234">
        <v>0</v>
      </c>
    </row>
    <row r="529" spans="1:56" s="100" customFormat="1" hidden="1" x14ac:dyDescent="0.25">
      <c r="A529" s="270" t="s">
        <v>210</v>
      </c>
      <c r="B529" s="271"/>
      <c r="C529" s="272"/>
      <c r="D529" s="292" t="s">
        <v>56</v>
      </c>
      <c r="E529" s="231">
        <f>E530</f>
        <v>4708.34</v>
      </c>
      <c r="F529" s="231">
        <f t="shared" ref="F529:I529" si="350">F530</f>
        <v>3052.6245935363991</v>
      </c>
      <c r="G529" s="231">
        <f t="shared" si="350"/>
        <v>0</v>
      </c>
      <c r="H529" s="231">
        <f t="shared" si="291"/>
        <v>0</v>
      </c>
      <c r="I529" s="231">
        <f t="shared" si="350"/>
        <v>0</v>
      </c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</row>
    <row r="530" spans="1:56" s="100" customFormat="1" hidden="1" x14ac:dyDescent="0.25">
      <c r="A530" s="273" t="s">
        <v>211</v>
      </c>
      <c r="B530" s="274"/>
      <c r="C530" s="275"/>
      <c r="D530" s="293" t="s">
        <v>56</v>
      </c>
      <c r="E530" s="234">
        <v>4708.34</v>
      </c>
      <c r="F530" s="234">
        <v>3052.6245935363991</v>
      </c>
      <c r="G530" s="234">
        <v>0</v>
      </c>
      <c r="H530" s="234">
        <f t="shared" si="291"/>
        <v>0</v>
      </c>
      <c r="I530" s="234">
        <v>0</v>
      </c>
    </row>
    <row r="531" spans="1:56" s="100" customFormat="1" hidden="1" x14ac:dyDescent="0.25">
      <c r="A531" s="270" t="s">
        <v>212</v>
      </c>
      <c r="B531" s="271"/>
      <c r="C531" s="272"/>
      <c r="D531" s="292" t="s">
        <v>57</v>
      </c>
      <c r="E531" s="231">
        <f>E532</f>
        <v>4123.2700000000004</v>
      </c>
      <c r="F531" s="231">
        <f t="shared" ref="F531:I531" si="351">F532</f>
        <v>4226.5578339637668</v>
      </c>
      <c r="G531" s="231">
        <f t="shared" si="351"/>
        <v>0</v>
      </c>
      <c r="H531" s="231">
        <f t="shared" si="291"/>
        <v>0</v>
      </c>
      <c r="I531" s="231">
        <f t="shared" si="351"/>
        <v>0</v>
      </c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</row>
    <row r="532" spans="1:56" s="100" customFormat="1" ht="24" hidden="1" x14ac:dyDescent="0.25">
      <c r="A532" s="273" t="s">
        <v>213</v>
      </c>
      <c r="B532" s="274"/>
      <c r="C532" s="275"/>
      <c r="D532" s="293" t="s">
        <v>58</v>
      </c>
      <c r="E532" s="234">
        <v>4123.2700000000004</v>
      </c>
      <c r="F532" s="234">
        <v>4226.5578339637668</v>
      </c>
      <c r="G532" s="234">
        <v>0</v>
      </c>
      <c r="H532" s="234">
        <f t="shared" si="291"/>
        <v>0</v>
      </c>
      <c r="I532" s="234">
        <v>0</v>
      </c>
    </row>
    <row r="533" spans="1:56" s="100" customFormat="1" x14ac:dyDescent="0.25">
      <c r="A533" s="276" t="s">
        <v>158</v>
      </c>
      <c r="B533" s="295"/>
      <c r="C533" s="296"/>
      <c r="D533" s="283" t="s">
        <v>62</v>
      </c>
      <c r="E533" s="229">
        <f>E534+E536+E538</f>
        <v>651.03</v>
      </c>
      <c r="F533" s="229">
        <f>F534+F536+F538</f>
        <v>14732.231734023491</v>
      </c>
      <c r="G533" s="229">
        <f>G534+G536+G538</f>
        <v>0</v>
      </c>
      <c r="H533" s="229">
        <f t="shared" ref="H533:H572" si="352">I533-G533</f>
        <v>0</v>
      </c>
      <c r="I533" s="229">
        <f>I534+I536+I538</f>
        <v>0</v>
      </c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</row>
    <row r="534" spans="1:56" hidden="1" x14ac:dyDescent="0.25">
      <c r="A534" s="59" t="s">
        <v>196</v>
      </c>
      <c r="B534" s="60"/>
      <c r="C534" s="61"/>
      <c r="D534" s="30" t="s">
        <v>63</v>
      </c>
      <c r="E534" s="10">
        <f>E535</f>
        <v>651.03</v>
      </c>
      <c r="F534" s="10">
        <f t="shared" ref="F534:I534" si="353">F535</f>
        <v>1327.2280841462605</v>
      </c>
      <c r="G534" s="10">
        <f t="shared" si="353"/>
        <v>0</v>
      </c>
      <c r="H534" s="10">
        <f t="shared" si="352"/>
        <v>0</v>
      </c>
      <c r="I534" s="10">
        <f t="shared" si="353"/>
        <v>0</v>
      </c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</row>
    <row r="535" spans="1:56" hidden="1" x14ac:dyDescent="0.25">
      <c r="A535" s="62" t="s">
        <v>96</v>
      </c>
      <c r="B535" s="63"/>
      <c r="C535" s="64"/>
      <c r="D535" s="31" t="s">
        <v>64</v>
      </c>
      <c r="E535" s="12">
        <v>651.03</v>
      </c>
      <c r="F535" s="12">
        <v>1327.2280841462605</v>
      </c>
      <c r="G535" s="12">
        <v>0</v>
      </c>
      <c r="H535" s="12">
        <f t="shared" si="352"/>
        <v>0</v>
      </c>
      <c r="I535" s="12">
        <v>0</v>
      </c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100"/>
      <c r="AV535" s="100"/>
      <c r="AW535" s="100"/>
      <c r="AX535" s="100"/>
      <c r="AY535" s="100"/>
      <c r="AZ535" s="100"/>
      <c r="BA535" s="100"/>
      <c r="BB535" s="100"/>
      <c r="BC535" s="100"/>
      <c r="BD535" s="100"/>
    </row>
    <row r="536" spans="1:56" hidden="1" x14ac:dyDescent="0.25">
      <c r="A536" s="59">
        <v>322</v>
      </c>
      <c r="B536" s="60"/>
      <c r="C536" s="61"/>
      <c r="D536" s="30" t="s">
        <v>68</v>
      </c>
      <c r="E536" s="10">
        <f>E537</f>
        <v>0</v>
      </c>
      <c r="F536" s="10">
        <f t="shared" ref="F536:I536" si="354">F537</f>
        <v>132.72280841462606</v>
      </c>
      <c r="G536" s="10">
        <f t="shared" si="354"/>
        <v>0</v>
      </c>
      <c r="H536" s="10">
        <f t="shared" si="352"/>
        <v>0</v>
      </c>
      <c r="I536" s="10">
        <f t="shared" si="354"/>
        <v>0</v>
      </c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</row>
    <row r="537" spans="1:56" ht="24" hidden="1" x14ac:dyDescent="0.25">
      <c r="A537" s="62">
        <v>3221</v>
      </c>
      <c r="B537" s="63"/>
      <c r="C537" s="64"/>
      <c r="D537" s="31" t="s">
        <v>69</v>
      </c>
      <c r="E537" s="12">
        <v>0</v>
      </c>
      <c r="F537" s="12">
        <v>132.72280841462606</v>
      </c>
      <c r="G537" s="12">
        <v>0</v>
      </c>
      <c r="H537" s="12">
        <f t="shared" si="352"/>
        <v>0</v>
      </c>
      <c r="I537" s="12">
        <v>0</v>
      </c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100"/>
      <c r="AV537" s="100"/>
      <c r="AW537" s="100"/>
      <c r="AX537" s="100"/>
      <c r="AY537" s="100"/>
      <c r="AZ537" s="100"/>
      <c r="BA537" s="100"/>
      <c r="BB537" s="100"/>
      <c r="BC537" s="100"/>
      <c r="BD537" s="100"/>
    </row>
    <row r="538" spans="1:56" hidden="1" x14ac:dyDescent="0.25">
      <c r="A538" s="59" t="s">
        <v>199</v>
      </c>
      <c r="B538" s="60"/>
      <c r="C538" s="61"/>
      <c r="D538" s="30" t="s">
        <v>75</v>
      </c>
      <c r="E538" s="10">
        <f>SUM(E539:E543)</f>
        <v>0</v>
      </c>
      <c r="F538" s="10">
        <f t="shared" ref="F538:G538" si="355">SUM(F539:F543)</f>
        <v>13272.280841462605</v>
      </c>
      <c r="G538" s="10">
        <f t="shared" si="355"/>
        <v>0</v>
      </c>
      <c r="H538" s="10">
        <f t="shared" si="352"/>
        <v>0</v>
      </c>
      <c r="I538" s="10">
        <f t="shared" ref="I538" si="356">SUM(I539:I543)</f>
        <v>0</v>
      </c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</row>
    <row r="539" spans="1:56" hidden="1" x14ac:dyDescent="0.25">
      <c r="A539" s="62" t="s">
        <v>200</v>
      </c>
      <c r="B539" s="63"/>
      <c r="C539" s="64"/>
      <c r="D539" s="31" t="s">
        <v>76</v>
      </c>
      <c r="E539" s="12">
        <v>0</v>
      </c>
      <c r="F539" s="12">
        <v>0</v>
      </c>
      <c r="G539" s="12">
        <v>0</v>
      </c>
      <c r="H539" s="12">
        <f t="shared" si="352"/>
        <v>0</v>
      </c>
      <c r="I539" s="12">
        <v>0</v>
      </c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100"/>
      <c r="AV539" s="100"/>
      <c r="AW539" s="100"/>
      <c r="AX539" s="100"/>
      <c r="AY539" s="100"/>
      <c r="AZ539" s="100"/>
      <c r="BA539" s="100"/>
      <c r="BB539" s="100"/>
      <c r="BC539" s="100"/>
      <c r="BD539" s="100"/>
    </row>
    <row r="540" spans="1:56" ht="24" hidden="1" x14ac:dyDescent="0.25">
      <c r="A540" s="80">
        <v>3232</v>
      </c>
      <c r="B540" s="63"/>
      <c r="C540" s="64"/>
      <c r="D540" s="31" t="s">
        <v>77</v>
      </c>
      <c r="E540" s="12">
        <v>0</v>
      </c>
      <c r="F540" s="12">
        <v>13272.280841462605</v>
      </c>
      <c r="G540" s="12">
        <v>0</v>
      </c>
      <c r="H540" s="12">
        <f t="shared" si="352"/>
        <v>0</v>
      </c>
      <c r="I540" s="12">
        <v>0</v>
      </c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100"/>
      <c r="AV540" s="100"/>
      <c r="AW540" s="100"/>
      <c r="AX540" s="100"/>
      <c r="AY540" s="100"/>
      <c r="AZ540" s="100"/>
      <c r="BA540" s="100"/>
      <c r="BB540" s="100"/>
      <c r="BC540" s="100"/>
      <c r="BD540" s="100"/>
    </row>
    <row r="541" spans="1:56" hidden="1" x14ac:dyDescent="0.25">
      <c r="A541" s="62" t="s">
        <v>214</v>
      </c>
      <c r="B541" s="63"/>
      <c r="C541" s="64"/>
      <c r="D541" s="31" t="s">
        <v>78</v>
      </c>
      <c r="E541" s="12">
        <v>0</v>
      </c>
      <c r="F541" s="12">
        <v>0</v>
      </c>
      <c r="G541" s="12">
        <v>0</v>
      </c>
      <c r="H541" s="12">
        <f t="shared" si="352"/>
        <v>0</v>
      </c>
      <c r="I541" s="12">
        <v>0</v>
      </c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100"/>
      <c r="AV541" s="100"/>
      <c r="AW541" s="100"/>
      <c r="AX541" s="100"/>
      <c r="AY541" s="100"/>
      <c r="AZ541" s="100"/>
      <c r="BA541" s="100"/>
      <c r="BB541" s="100"/>
      <c r="BC541" s="100"/>
      <c r="BD541" s="100"/>
    </row>
    <row r="542" spans="1:56" hidden="1" x14ac:dyDescent="0.25">
      <c r="A542" s="62" t="s">
        <v>215</v>
      </c>
      <c r="B542" s="63"/>
      <c r="C542" s="64"/>
      <c r="D542" s="31" t="s">
        <v>80</v>
      </c>
      <c r="E542" s="12">
        <v>0</v>
      </c>
      <c r="F542" s="12">
        <v>0</v>
      </c>
      <c r="G542" s="12">
        <v>0</v>
      </c>
      <c r="H542" s="12">
        <f t="shared" si="352"/>
        <v>0</v>
      </c>
      <c r="I542" s="12">
        <v>0</v>
      </c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100"/>
      <c r="AV542" s="100"/>
      <c r="AW542" s="100"/>
      <c r="AX542" s="100"/>
      <c r="AY542" s="100"/>
      <c r="AZ542" s="100"/>
      <c r="BA542" s="100"/>
      <c r="BB542" s="100"/>
      <c r="BC542" s="100"/>
      <c r="BD542" s="100"/>
    </row>
    <row r="543" spans="1:56" hidden="1" x14ac:dyDescent="0.25">
      <c r="A543" s="62" t="s">
        <v>216</v>
      </c>
      <c r="B543" s="63"/>
      <c r="C543" s="64"/>
      <c r="D543" s="31" t="s">
        <v>82</v>
      </c>
      <c r="E543" s="12">
        <v>0</v>
      </c>
      <c r="F543" s="12">
        <v>0</v>
      </c>
      <c r="G543" s="12">
        <v>0</v>
      </c>
      <c r="H543" s="12">
        <f t="shared" si="352"/>
        <v>0</v>
      </c>
      <c r="I543" s="12">
        <v>0</v>
      </c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100"/>
      <c r="AV543" s="100"/>
      <c r="AW543" s="100"/>
      <c r="AX543" s="100"/>
      <c r="AY543" s="100"/>
      <c r="AZ543" s="100"/>
      <c r="BA543" s="100"/>
      <c r="BB543" s="100"/>
      <c r="BC543" s="100"/>
      <c r="BD543" s="100"/>
    </row>
    <row r="544" spans="1:56" ht="24" x14ac:dyDescent="0.25">
      <c r="A544" s="65">
        <v>4</v>
      </c>
      <c r="B544" s="76"/>
      <c r="C544" s="77"/>
      <c r="D544" s="83" t="s">
        <v>107</v>
      </c>
      <c r="E544" s="6" t="e">
        <f>E545</f>
        <v>#REF!</v>
      </c>
      <c r="F544" s="6" t="e">
        <f t="shared" ref="F544:I544" si="357">F545</f>
        <v>#REF!</v>
      </c>
      <c r="G544" s="6">
        <f t="shared" si="357"/>
        <v>0</v>
      </c>
      <c r="H544" s="6">
        <f t="shared" si="352"/>
        <v>0</v>
      </c>
      <c r="I544" s="6">
        <f t="shared" si="357"/>
        <v>0</v>
      </c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104"/>
      <c r="AH544" s="104"/>
      <c r="AI544" s="104"/>
      <c r="AJ544" s="104"/>
      <c r="AK544" s="104"/>
      <c r="AL544" s="104"/>
      <c r="AM544" s="104"/>
      <c r="AN544" s="104"/>
      <c r="AO544" s="104"/>
      <c r="AP544" s="104"/>
      <c r="AQ544" s="104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</row>
    <row r="545" spans="1:56" s="100" customFormat="1" ht="24" x14ac:dyDescent="0.25">
      <c r="A545" s="276">
        <v>42</v>
      </c>
      <c r="B545" s="281"/>
      <c r="C545" s="282"/>
      <c r="D545" s="283" t="s">
        <v>108</v>
      </c>
      <c r="E545" s="229" t="e">
        <f>E546+#REF!</f>
        <v>#REF!</v>
      </c>
      <c r="F545" s="229" t="e">
        <f>F546+#REF!</f>
        <v>#REF!</v>
      </c>
      <c r="G545" s="229">
        <f>G546</f>
        <v>0</v>
      </c>
      <c r="H545" s="229">
        <f t="shared" si="352"/>
        <v>0</v>
      </c>
      <c r="I545" s="229">
        <f>I546</f>
        <v>0</v>
      </c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</row>
    <row r="546" spans="1:56" hidden="1" x14ac:dyDescent="0.25">
      <c r="A546" s="35">
        <v>422</v>
      </c>
      <c r="B546" s="78"/>
      <c r="C546" s="79"/>
      <c r="D546" s="30" t="s">
        <v>109</v>
      </c>
      <c r="E546" s="10">
        <f>SUM(E547:E551)</f>
        <v>21721.68</v>
      </c>
      <c r="F546" s="10">
        <f t="shared" ref="F546:G546" si="358">SUM(F547:F551)</f>
        <v>5707.0865093901384</v>
      </c>
      <c r="G546" s="10">
        <f t="shared" si="358"/>
        <v>0</v>
      </c>
      <c r="H546" s="10">
        <f t="shared" si="352"/>
        <v>0</v>
      </c>
      <c r="I546" s="10">
        <f t="shared" ref="I546" si="359">SUM(I547:I551)</f>
        <v>0</v>
      </c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</row>
    <row r="547" spans="1:56" hidden="1" x14ac:dyDescent="0.25">
      <c r="A547" s="80">
        <v>4221</v>
      </c>
      <c r="B547" s="81"/>
      <c r="C547" s="82"/>
      <c r="D547" s="31" t="s">
        <v>110</v>
      </c>
      <c r="E547" s="12">
        <v>15492.07</v>
      </c>
      <c r="F547" s="12">
        <v>0</v>
      </c>
      <c r="G547" s="12">
        <v>0</v>
      </c>
      <c r="H547" s="12">
        <f t="shared" si="352"/>
        <v>0</v>
      </c>
      <c r="I547" s="12">
        <v>0</v>
      </c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100"/>
      <c r="AV547" s="100"/>
      <c r="AW547" s="100"/>
      <c r="AX547" s="100"/>
      <c r="AY547" s="100"/>
      <c r="AZ547" s="100"/>
      <c r="BA547" s="100"/>
      <c r="BB547" s="100"/>
      <c r="BC547" s="100"/>
      <c r="BD547" s="100"/>
    </row>
    <row r="548" spans="1:56" hidden="1" x14ac:dyDescent="0.25">
      <c r="A548" s="80">
        <v>4222</v>
      </c>
      <c r="B548" s="81"/>
      <c r="C548" s="82"/>
      <c r="D548" s="31" t="s">
        <v>111</v>
      </c>
      <c r="E548" s="12">
        <v>0</v>
      </c>
      <c r="F548" s="12">
        <v>0</v>
      </c>
      <c r="G548" s="12">
        <v>0</v>
      </c>
      <c r="H548" s="12">
        <f t="shared" si="352"/>
        <v>0</v>
      </c>
      <c r="I548" s="12">
        <v>0</v>
      </c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100"/>
      <c r="AV548" s="100"/>
      <c r="AW548" s="100"/>
      <c r="AX548" s="100"/>
      <c r="AY548" s="100"/>
      <c r="AZ548" s="100"/>
      <c r="BA548" s="100"/>
      <c r="BB548" s="100"/>
      <c r="BC548" s="100"/>
      <c r="BD548" s="100"/>
    </row>
    <row r="549" spans="1:56" hidden="1" x14ac:dyDescent="0.25">
      <c r="A549" s="80">
        <v>4223</v>
      </c>
      <c r="B549" s="81"/>
      <c r="C549" s="82"/>
      <c r="D549" s="31" t="s">
        <v>112</v>
      </c>
      <c r="E549" s="12">
        <v>4458.96</v>
      </c>
      <c r="F549" s="12">
        <v>1725.3965093901386</v>
      </c>
      <c r="G549" s="12">
        <v>0</v>
      </c>
      <c r="H549" s="12">
        <f t="shared" si="352"/>
        <v>0</v>
      </c>
      <c r="I549" s="12">
        <v>0</v>
      </c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100"/>
      <c r="AV549" s="100"/>
      <c r="AW549" s="100"/>
      <c r="AX549" s="100"/>
      <c r="AY549" s="100"/>
      <c r="AZ549" s="100"/>
      <c r="BA549" s="100"/>
      <c r="BB549" s="100"/>
      <c r="BC549" s="100"/>
      <c r="BD549" s="100"/>
    </row>
    <row r="550" spans="1:56" hidden="1" x14ac:dyDescent="0.25">
      <c r="A550" s="80">
        <v>4226</v>
      </c>
      <c r="B550" s="81"/>
      <c r="C550" s="82"/>
      <c r="D550" s="31" t="s">
        <v>113</v>
      </c>
      <c r="E550" s="12">
        <v>0</v>
      </c>
      <c r="F550" s="12">
        <v>0</v>
      </c>
      <c r="G550" s="12">
        <v>0</v>
      </c>
      <c r="H550" s="12">
        <f t="shared" si="352"/>
        <v>0</v>
      </c>
      <c r="I550" s="12">
        <v>0</v>
      </c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100"/>
      <c r="AV550" s="100"/>
      <c r="AW550" s="100"/>
      <c r="AX550" s="100"/>
      <c r="AY550" s="100"/>
      <c r="AZ550" s="100"/>
      <c r="BA550" s="100"/>
      <c r="BB550" s="100"/>
      <c r="BC550" s="100"/>
      <c r="BD550" s="100"/>
    </row>
    <row r="551" spans="1:56" ht="24" hidden="1" x14ac:dyDescent="0.25">
      <c r="A551" s="80">
        <v>4227</v>
      </c>
      <c r="B551" s="81"/>
      <c r="C551" s="82"/>
      <c r="D551" s="31" t="s">
        <v>114</v>
      </c>
      <c r="E551" s="12">
        <v>1770.65</v>
      </c>
      <c r="F551" s="12">
        <v>3981.69</v>
      </c>
      <c r="G551" s="12">
        <v>0</v>
      </c>
      <c r="H551" s="12">
        <f t="shared" si="352"/>
        <v>0</v>
      </c>
      <c r="I551" s="12">
        <v>0</v>
      </c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100"/>
      <c r="AV551" s="100"/>
      <c r="AW551" s="100"/>
      <c r="AX551" s="100"/>
      <c r="AY551" s="100"/>
      <c r="AZ551" s="100"/>
      <c r="BA551" s="100"/>
      <c r="BB551" s="100"/>
      <c r="BC551" s="100"/>
      <c r="BD551" s="100"/>
    </row>
    <row r="552" spans="1:56" ht="15" customHeight="1" x14ac:dyDescent="0.25">
      <c r="A552" s="327" t="s">
        <v>228</v>
      </c>
      <c r="B552" s="327"/>
      <c r="C552" s="327"/>
      <c r="D552" s="73" t="s">
        <v>227</v>
      </c>
      <c r="E552" s="74">
        <f>E554</f>
        <v>0</v>
      </c>
      <c r="F552" s="74">
        <f t="shared" ref="F552:G552" si="360">F554</f>
        <v>0</v>
      </c>
      <c r="G552" s="74">
        <f t="shared" si="360"/>
        <v>2300</v>
      </c>
      <c r="H552" s="74">
        <f t="shared" si="352"/>
        <v>19300</v>
      </c>
      <c r="I552" s="74">
        <f t="shared" ref="I552" si="361">I554</f>
        <v>21600</v>
      </c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100"/>
      <c r="AV552" s="100"/>
      <c r="AW552" s="100"/>
      <c r="AX552" s="100"/>
      <c r="AY552" s="100"/>
      <c r="AZ552" s="100"/>
      <c r="BA552" s="100"/>
      <c r="BB552" s="100"/>
      <c r="BC552" s="100"/>
      <c r="BD552" s="100"/>
    </row>
    <row r="553" spans="1:56" ht="15" customHeight="1" x14ac:dyDescent="0.25">
      <c r="A553" s="328" t="s">
        <v>184</v>
      </c>
      <c r="B553" s="328"/>
      <c r="C553" s="328"/>
      <c r="D553" s="57" t="s">
        <v>41</v>
      </c>
      <c r="E553" s="14">
        <f>E554</f>
        <v>0</v>
      </c>
      <c r="F553" s="14">
        <f t="shared" ref="F553:I554" si="362">F554</f>
        <v>0</v>
      </c>
      <c r="G553" s="14">
        <f t="shared" si="362"/>
        <v>2300</v>
      </c>
      <c r="H553" s="14">
        <f t="shared" si="352"/>
        <v>19300</v>
      </c>
      <c r="I553" s="14">
        <f t="shared" si="362"/>
        <v>21600</v>
      </c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100"/>
      <c r="AV553" s="100"/>
      <c r="AW553" s="100"/>
      <c r="AX553" s="100"/>
      <c r="AY553" s="100"/>
      <c r="AZ553" s="100"/>
      <c r="BA553" s="100"/>
      <c r="BB553" s="100"/>
      <c r="BC553" s="100"/>
      <c r="BD553" s="100"/>
    </row>
    <row r="554" spans="1:56" x14ac:dyDescent="0.25">
      <c r="A554" s="65">
        <v>3</v>
      </c>
      <c r="B554" s="76"/>
      <c r="C554" s="77"/>
      <c r="D554" s="58" t="s">
        <v>52</v>
      </c>
      <c r="E554" s="6">
        <f>E555</f>
        <v>0</v>
      </c>
      <c r="F554" s="6">
        <f t="shared" si="362"/>
        <v>0</v>
      </c>
      <c r="G554" s="6">
        <f t="shared" si="362"/>
        <v>2300</v>
      </c>
      <c r="H554" s="6">
        <f t="shared" si="352"/>
        <v>19300</v>
      </c>
      <c r="I554" s="6">
        <f t="shared" si="362"/>
        <v>21600</v>
      </c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100"/>
      <c r="AV554" s="100"/>
      <c r="AW554" s="100"/>
      <c r="AX554" s="100"/>
      <c r="AY554" s="100"/>
      <c r="AZ554" s="100"/>
      <c r="BA554" s="100"/>
      <c r="BB554" s="100"/>
      <c r="BC554" s="100"/>
      <c r="BD554" s="100"/>
    </row>
    <row r="555" spans="1:56" s="100" customFormat="1" x14ac:dyDescent="0.25">
      <c r="A555" s="276">
        <v>32</v>
      </c>
      <c r="B555" s="281"/>
      <c r="C555" s="282"/>
      <c r="D555" s="244" t="s">
        <v>62</v>
      </c>
      <c r="E555" s="229">
        <f>E556+E559+E562</f>
        <v>0</v>
      </c>
      <c r="F555" s="229">
        <f t="shared" ref="F555:G555" si="363">F556+F559+F562</f>
        <v>0</v>
      </c>
      <c r="G555" s="229">
        <f t="shared" si="363"/>
        <v>2300</v>
      </c>
      <c r="H555" s="229">
        <f t="shared" si="352"/>
        <v>19300</v>
      </c>
      <c r="I555" s="229">
        <f t="shared" ref="I555" si="364">I556+I559+I562</f>
        <v>21600</v>
      </c>
    </row>
    <row r="556" spans="1:56" hidden="1" x14ac:dyDescent="0.25">
      <c r="A556" s="35">
        <v>321</v>
      </c>
      <c r="B556" s="78"/>
      <c r="C556" s="79"/>
      <c r="D556" s="36" t="s">
        <v>63</v>
      </c>
      <c r="E556" s="10">
        <f>SUM(E557:E558)</f>
        <v>0</v>
      </c>
      <c r="F556" s="10">
        <f t="shared" ref="F556:G556" si="365">SUM(F557:F558)</f>
        <v>0</v>
      </c>
      <c r="G556" s="10">
        <f t="shared" si="365"/>
        <v>400</v>
      </c>
      <c r="H556" s="10">
        <f t="shared" si="352"/>
        <v>700</v>
      </c>
      <c r="I556" s="10">
        <f t="shared" ref="I556" si="366">SUM(I557:I558)</f>
        <v>1100</v>
      </c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100"/>
      <c r="AV556" s="100"/>
      <c r="AW556" s="100"/>
      <c r="AX556" s="100"/>
      <c r="AY556" s="100"/>
      <c r="AZ556" s="100"/>
      <c r="BA556" s="100"/>
      <c r="BB556" s="100"/>
      <c r="BC556" s="100"/>
      <c r="BD556" s="100"/>
    </row>
    <row r="557" spans="1:56" hidden="1" x14ac:dyDescent="0.25">
      <c r="A557" s="80">
        <v>3211</v>
      </c>
      <c r="B557" s="81"/>
      <c r="C557" s="82"/>
      <c r="D557" s="37" t="s">
        <v>64</v>
      </c>
      <c r="E557" s="12">
        <v>0</v>
      </c>
      <c r="F557" s="12">
        <v>0</v>
      </c>
      <c r="G557" s="12">
        <v>300</v>
      </c>
      <c r="H557" s="12">
        <f t="shared" si="352"/>
        <v>700</v>
      </c>
      <c r="I557" s="12">
        <v>1000</v>
      </c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100"/>
      <c r="AV557" s="100"/>
      <c r="AW557" s="100"/>
      <c r="AX557" s="100"/>
      <c r="AY557" s="100"/>
      <c r="AZ557" s="100"/>
      <c r="BA557" s="100"/>
      <c r="BB557" s="100"/>
      <c r="BC557" s="100"/>
      <c r="BD557" s="100"/>
    </row>
    <row r="558" spans="1:56" hidden="1" x14ac:dyDescent="0.25">
      <c r="A558" s="80">
        <v>3213</v>
      </c>
      <c r="B558" s="81"/>
      <c r="C558" s="82"/>
      <c r="D558" s="37" t="s">
        <v>66</v>
      </c>
      <c r="E558" s="12">
        <v>0</v>
      </c>
      <c r="F558" s="12">
        <v>0</v>
      </c>
      <c r="G558" s="12">
        <v>100</v>
      </c>
      <c r="H558" s="12">
        <f t="shared" si="352"/>
        <v>0</v>
      </c>
      <c r="I558" s="12">
        <v>100</v>
      </c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100"/>
      <c r="AV558" s="100"/>
      <c r="AW558" s="100"/>
      <c r="AX558" s="100"/>
      <c r="AY558" s="100"/>
      <c r="AZ558" s="100"/>
      <c r="BA558" s="100"/>
      <c r="BB558" s="100"/>
      <c r="BC558" s="100"/>
      <c r="BD558" s="100"/>
    </row>
    <row r="559" spans="1:56" hidden="1" x14ac:dyDescent="0.25">
      <c r="A559" s="35">
        <v>323</v>
      </c>
      <c r="B559" s="78"/>
      <c r="C559" s="79"/>
      <c r="D559" s="36" t="s">
        <v>75</v>
      </c>
      <c r="E559" s="10">
        <f>SUM(E560:E561)</f>
        <v>0</v>
      </c>
      <c r="F559" s="10">
        <f t="shared" ref="F559:G559" si="367">SUM(F560:F561)</f>
        <v>0</v>
      </c>
      <c r="G559" s="10">
        <f t="shared" si="367"/>
        <v>400</v>
      </c>
      <c r="H559" s="10">
        <f t="shared" si="352"/>
        <v>100</v>
      </c>
      <c r="I559" s="10">
        <f t="shared" ref="I559" si="368">SUM(I560:I561)</f>
        <v>500</v>
      </c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100"/>
      <c r="AV559" s="100"/>
      <c r="AW559" s="100"/>
      <c r="AX559" s="100"/>
      <c r="AY559" s="100"/>
      <c r="AZ559" s="100"/>
      <c r="BA559" s="100"/>
      <c r="BB559" s="100"/>
      <c r="BC559" s="100"/>
      <c r="BD559" s="100"/>
    </row>
    <row r="560" spans="1:56" hidden="1" x14ac:dyDescent="0.25">
      <c r="A560" s="80">
        <v>3231</v>
      </c>
      <c r="B560" s="81"/>
      <c r="C560" s="82"/>
      <c r="D560" s="37" t="s">
        <v>76</v>
      </c>
      <c r="E560" s="12">
        <v>0</v>
      </c>
      <c r="F560" s="12">
        <v>0</v>
      </c>
      <c r="G560" s="12">
        <v>0</v>
      </c>
      <c r="H560" s="12">
        <f t="shared" si="352"/>
        <v>0</v>
      </c>
      <c r="I560" s="12">
        <v>0</v>
      </c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100"/>
      <c r="AV560" s="100"/>
      <c r="AW560" s="100"/>
      <c r="AX560" s="100"/>
      <c r="AY560" s="100"/>
      <c r="AZ560" s="100"/>
      <c r="BA560" s="100"/>
      <c r="BB560" s="100"/>
      <c r="BC560" s="100"/>
      <c r="BD560" s="100"/>
    </row>
    <row r="561" spans="1:56" hidden="1" x14ac:dyDescent="0.25">
      <c r="A561" s="80">
        <v>3237</v>
      </c>
      <c r="B561" s="81"/>
      <c r="C561" s="82"/>
      <c r="D561" s="37" t="s">
        <v>82</v>
      </c>
      <c r="E561" s="12">
        <v>0</v>
      </c>
      <c r="F561" s="12">
        <v>0</v>
      </c>
      <c r="G561" s="12">
        <v>400</v>
      </c>
      <c r="H561" s="12">
        <f t="shared" si="352"/>
        <v>100</v>
      </c>
      <c r="I561" s="12">
        <v>500</v>
      </c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100"/>
      <c r="AV561" s="100"/>
      <c r="AW561" s="100"/>
      <c r="AX561" s="100"/>
      <c r="AY561" s="100"/>
      <c r="AZ561" s="100"/>
      <c r="BA561" s="100"/>
      <c r="BB561" s="100"/>
      <c r="BC561" s="100"/>
      <c r="BD561" s="100"/>
    </row>
    <row r="562" spans="1:56" ht="25.5" hidden="1" x14ac:dyDescent="0.25">
      <c r="A562" s="35">
        <v>329</v>
      </c>
      <c r="B562" s="78"/>
      <c r="C562" s="79"/>
      <c r="D562" s="36" t="s">
        <v>85</v>
      </c>
      <c r="E562" s="10">
        <f>SUM(E563:E564)</f>
        <v>0</v>
      </c>
      <c r="F562" s="10">
        <f t="shared" ref="F562:G562" si="369">SUM(F563:F564)</f>
        <v>0</v>
      </c>
      <c r="G562" s="10">
        <f t="shared" si="369"/>
        <v>1500</v>
      </c>
      <c r="H562" s="10">
        <f t="shared" si="352"/>
        <v>18500</v>
      </c>
      <c r="I562" s="10">
        <f t="shared" ref="I562" si="370">SUM(I563:I564)</f>
        <v>20000</v>
      </c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100"/>
      <c r="AV562" s="100"/>
      <c r="AW562" s="100"/>
      <c r="AX562" s="100"/>
      <c r="AY562" s="100"/>
      <c r="AZ562" s="100"/>
      <c r="BA562" s="100"/>
      <c r="BB562" s="100"/>
      <c r="BC562" s="100"/>
      <c r="BD562" s="100"/>
    </row>
    <row r="563" spans="1:56" ht="25.5" hidden="1" x14ac:dyDescent="0.25">
      <c r="A563" s="80">
        <v>3291</v>
      </c>
      <c r="B563" s="81"/>
      <c r="C563" s="82"/>
      <c r="D563" s="37" t="s">
        <v>98</v>
      </c>
      <c r="E563" s="12">
        <v>0</v>
      </c>
      <c r="F563" s="12">
        <v>0</v>
      </c>
      <c r="G563" s="12">
        <v>0</v>
      </c>
      <c r="H563" s="12">
        <f t="shared" si="352"/>
        <v>0</v>
      </c>
      <c r="I563" s="12">
        <v>0</v>
      </c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100"/>
      <c r="AV563" s="100"/>
      <c r="AW563" s="100"/>
      <c r="AX563" s="100"/>
      <c r="AY563" s="100"/>
      <c r="AZ563" s="100"/>
      <c r="BA563" s="100"/>
      <c r="BB563" s="100"/>
      <c r="BC563" s="100"/>
      <c r="BD563" s="100"/>
    </row>
    <row r="564" spans="1:56" ht="25.5" hidden="1" x14ac:dyDescent="0.25">
      <c r="A564" s="80">
        <v>3299</v>
      </c>
      <c r="B564" s="81"/>
      <c r="C564" s="82"/>
      <c r="D564" s="37" t="s">
        <v>85</v>
      </c>
      <c r="E564" s="12">
        <v>0</v>
      </c>
      <c r="F564" s="12">
        <v>0</v>
      </c>
      <c r="G564" s="12">
        <v>1500</v>
      </c>
      <c r="H564" s="12">
        <f t="shared" si="352"/>
        <v>18500</v>
      </c>
      <c r="I564" s="12">
        <v>20000</v>
      </c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100"/>
      <c r="AV564" s="100"/>
      <c r="AW564" s="100"/>
      <c r="AX564" s="100"/>
      <c r="AY564" s="100"/>
      <c r="AZ564" s="100"/>
      <c r="BA564" s="100"/>
      <c r="BB564" s="100"/>
      <c r="BC564" s="100"/>
      <c r="BD564" s="100"/>
    </row>
    <row r="565" spans="1:56" ht="38.25" x14ac:dyDescent="0.25">
      <c r="A565" s="327" t="s">
        <v>283</v>
      </c>
      <c r="B565" s="327"/>
      <c r="C565" s="327"/>
      <c r="D565" s="73" t="s">
        <v>284</v>
      </c>
      <c r="E565" s="74"/>
      <c r="F565" s="74"/>
      <c r="G565" s="74">
        <f>G566</f>
        <v>1700</v>
      </c>
      <c r="H565" s="74">
        <f t="shared" si="352"/>
        <v>0</v>
      </c>
      <c r="I565" s="74">
        <f>I566</f>
        <v>1700</v>
      </c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100"/>
      <c r="AV565" s="100"/>
      <c r="AW565" s="100"/>
      <c r="AX565" s="100"/>
      <c r="AY565" s="100"/>
      <c r="AZ565" s="100"/>
      <c r="BA565" s="100"/>
      <c r="BB565" s="100"/>
      <c r="BC565" s="100"/>
      <c r="BD565" s="100"/>
    </row>
    <row r="566" spans="1:56" x14ac:dyDescent="0.25">
      <c r="A566" s="328" t="s">
        <v>183</v>
      </c>
      <c r="B566" s="328"/>
      <c r="C566" s="328"/>
      <c r="D566" s="57" t="s">
        <v>24</v>
      </c>
      <c r="E566" s="14">
        <f>E567</f>
        <v>0</v>
      </c>
      <c r="F566" s="14">
        <f t="shared" ref="F566:I567" si="371">F567</f>
        <v>0</v>
      </c>
      <c r="G566" s="14">
        <f t="shared" si="371"/>
        <v>1700</v>
      </c>
      <c r="H566" s="14">
        <f t="shared" si="352"/>
        <v>0</v>
      </c>
      <c r="I566" s="14">
        <f t="shared" si="371"/>
        <v>1700</v>
      </c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3"/>
      <c r="AK566" s="103"/>
      <c r="AL566" s="103"/>
      <c r="AM566" s="103"/>
      <c r="AN566" s="103"/>
      <c r="AO566" s="103"/>
      <c r="AP566" s="103"/>
      <c r="AQ566" s="103"/>
      <c r="AR566" s="103"/>
      <c r="AS566" s="103"/>
      <c r="AT566" s="103"/>
      <c r="AU566" s="103"/>
      <c r="AV566" s="103"/>
      <c r="AW566" s="103"/>
      <c r="AX566" s="103"/>
      <c r="AY566" s="103"/>
      <c r="AZ566" s="103"/>
      <c r="BA566" s="103"/>
      <c r="BB566" s="103"/>
      <c r="BC566" s="103"/>
      <c r="BD566" s="103"/>
    </row>
    <row r="567" spans="1:56" x14ac:dyDescent="0.25">
      <c r="A567" s="65">
        <v>3</v>
      </c>
      <c r="B567" s="76"/>
      <c r="C567" s="77"/>
      <c r="D567" s="58" t="s">
        <v>52</v>
      </c>
      <c r="E567" s="6">
        <f>E568</f>
        <v>0</v>
      </c>
      <c r="F567" s="6">
        <f t="shared" si="371"/>
        <v>0</v>
      </c>
      <c r="G567" s="6">
        <f t="shared" si="371"/>
        <v>1700</v>
      </c>
      <c r="H567" s="6">
        <f t="shared" si="352"/>
        <v>0</v>
      </c>
      <c r="I567" s="6">
        <f t="shared" si="371"/>
        <v>1700</v>
      </c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100"/>
      <c r="AV567" s="100"/>
      <c r="AW567" s="100"/>
      <c r="AX567" s="100"/>
      <c r="AY567" s="100"/>
      <c r="AZ567" s="100"/>
      <c r="BA567" s="100"/>
      <c r="BB567" s="100"/>
      <c r="BC567" s="100"/>
      <c r="BD567" s="100"/>
    </row>
    <row r="568" spans="1:56" s="100" customFormat="1" ht="38.25" x14ac:dyDescent="0.25">
      <c r="A568" s="276">
        <v>38</v>
      </c>
      <c r="B568" s="281"/>
      <c r="C568" s="282"/>
      <c r="D568" s="346" t="s">
        <v>309</v>
      </c>
      <c r="E568" s="229"/>
      <c r="F568" s="229"/>
      <c r="G568" s="229">
        <f>G569</f>
        <v>1700</v>
      </c>
      <c r="H568" s="229">
        <f t="shared" si="352"/>
        <v>0</v>
      </c>
      <c r="I568" s="229">
        <f>I569</f>
        <v>1700</v>
      </c>
    </row>
    <row r="569" spans="1:56" hidden="1" x14ac:dyDescent="0.25">
      <c r="A569" s="35">
        <v>381</v>
      </c>
      <c r="B569" s="78"/>
      <c r="C569" s="79"/>
      <c r="D569" s="36" t="s">
        <v>40</v>
      </c>
      <c r="E569" s="10"/>
      <c r="F569" s="10"/>
      <c r="G569" s="10">
        <f>G570</f>
        <v>1700</v>
      </c>
      <c r="H569" s="10">
        <f t="shared" si="352"/>
        <v>0</v>
      </c>
      <c r="I569" s="10">
        <f>I570</f>
        <v>1700</v>
      </c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100"/>
      <c r="AV569" s="100"/>
      <c r="AW569" s="100"/>
      <c r="AX569" s="100"/>
      <c r="AY569" s="100"/>
      <c r="AZ569" s="100"/>
      <c r="BA569" s="100"/>
      <c r="BB569" s="100"/>
      <c r="BC569" s="100"/>
      <c r="BD569" s="100"/>
    </row>
    <row r="570" spans="1:56" hidden="1" x14ac:dyDescent="0.25">
      <c r="A570" s="80">
        <v>3812</v>
      </c>
      <c r="B570" s="81"/>
      <c r="C570" s="82"/>
      <c r="D570" s="37" t="s">
        <v>106</v>
      </c>
      <c r="E570" s="12"/>
      <c r="F570" s="12"/>
      <c r="G570" s="12">
        <v>1700</v>
      </c>
      <c r="H570" s="12">
        <f t="shared" si="352"/>
        <v>0</v>
      </c>
      <c r="I570" s="12">
        <v>1700</v>
      </c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100"/>
      <c r="AV570" s="100"/>
      <c r="AW570" s="100"/>
      <c r="AX570" s="100"/>
      <c r="AY570" s="100"/>
      <c r="AZ570" s="100"/>
      <c r="BA570" s="100"/>
      <c r="BB570" s="100"/>
      <c r="BC570" s="100"/>
      <c r="BD570" s="100"/>
    </row>
    <row r="571" spans="1:56" x14ac:dyDescent="0.25">
      <c r="A571" s="62"/>
      <c r="B571" s="63"/>
      <c r="C571" s="63"/>
      <c r="D571" s="98"/>
      <c r="E571" s="24"/>
      <c r="F571" s="24"/>
      <c r="G571" s="24"/>
      <c r="H571" s="24"/>
      <c r="I571" s="24"/>
      <c r="J571" s="100"/>
      <c r="K571" s="100"/>
      <c r="L571" s="100"/>
      <c r="M571" s="100"/>
    </row>
    <row r="572" spans="1:56" s="99" customFormat="1" ht="15.75" x14ac:dyDescent="0.25">
      <c r="A572" s="322" t="s">
        <v>120</v>
      </c>
      <c r="B572" s="322"/>
      <c r="C572" s="322"/>
      <c r="D572" s="322"/>
      <c r="E572" s="44" t="e">
        <f>E6+E55+E211+E204+E174+E195+E48</f>
        <v>#REF!</v>
      </c>
      <c r="F572" s="44" t="e">
        <f>F6+F55+F211+F204+F174+F195+F48</f>
        <v>#REF!</v>
      </c>
      <c r="G572" s="44">
        <f>G6+G55+G211+G204+G174+G195+G48</f>
        <v>3301292</v>
      </c>
      <c r="H572" s="44">
        <f t="shared" si="352"/>
        <v>633741.28000000026</v>
      </c>
      <c r="I572" s="44">
        <f>I6+I55+I211+I204+I174+I195+I48</f>
        <v>3935033.2800000003</v>
      </c>
      <c r="J572" s="216"/>
      <c r="K572" s="216"/>
      <c r="L572" s="216"/>
      <c r="M572" s="216"/>
    </row>
    <row r="573" spans="1:56" x14ac:dyDescent="0.25">
      <c r="J573" s="100"/>
      <c r="K573" s="100"/>
      <c r="L573" s="100"/>
      <c r="M573" s="100"/>
    </row>
  </sheetData>
  <mergeCells count="84">
    <mergeCell ref="A456:C456"/>
    <mergeCell ref="A79:C79"/>
    <mergeCell ref="A80:C80"/>
    <mergeCell ref="A190:C190"/>
    <mergeCell ref="A8:C8"/>
    <mergeCell ref="A86:C86"/>
    <mergeCell ref="A9:C9"/>
    <mergeCell ref="A10:C10"/>
    <mergeCell ref="A37:C37"/>
    <mergeCell ref="A40:C40"/>
    <mergeCell ref="A41:C41"/>
    <mergeCell ref="A55:C55"/>
    <mergeCell ref="A56:C56"/>
    <mergeCell ref="A57:C57"/>
    <mergeCell ref="A72:C72"/>
    <mergeCell ref="A73:C73"/>
    <mergeCell ref="A1:I1"/>
    <mergeCell ref="A3:I3"/>
    <mergeCell ref="A5:C5"/>
    <mergeCell ref="A6:C6"/>
    <mergeCell ref="A7:C7"/>
    <mergeCell ref="A85:C85"/>
    <mergeCell ref="A48:C48"/>
    <mergeCell ref="A49:C49"/>
    <mergeCell ref="A50:C50"/>
    <mergeCell ref="A169:C169"/>
    <mergeCell ref="A97:C97"/>
    <mergeCell ref="A98:C98"/>
    <mergeCell ref="A103:C103"/>
    <mergeCell ref="A104:C104"/>
    <mergeCell ref="A117:C117"/>
    <mergeCell ref="A118:C118"/>
    <mergeCell ref="A131:C131"/>
    <mergeCell ref="A132:C132"/>
    <mergeCell ref="A168:C168"/>
    <mergeCell ref="A145:C145"/>
    <mergeCell ref="A146:C146"/>
    <mergeCell ref="A213:C213"/>
    <mergeCell ref="A195:C195"/>
    <mergeCell ref="A196:C196"/>
    <mergeCell ref="A197:C197"/>
    <mergeCell ref="A189:C189"/>
    <mergeCell ref="A204:C204"/>
    <mergeCell ref="A205:C205"/>
    <mergeCell ref="A206:C206"/>
    <mergeCell ref="A211:C211"/>
    <mergeCell ref="A212:C212"/>
    <mergeCell ref="A174:C174"/>
    <mergeCell ref="A175:C175"/>
    <mergeCell ref="A176:C176"/>
    <mergeCell ref="A183:C183"/>
    <mergeCell ref="A184:C184"/>
    <mergeCell ref="A524:C524"/>
    <mergeCell ref="A572:D572"/>
    <mergeCell ref="A410:C410"/>
    <mergeCell ref="A425:C425"/>
    <mergeCell ref="A465:C465"/>
    <mergeCell ref="A466:C466"/>
    <mergeCell ref="A473:C473"/>
    <mergeCell ref="A480:C480"/>
    <mergeCell ref="A481:C481"/>
    <mergeCell ref="A523:C523"/>
    <mergeCell ref="A552:C552"/>
    <mergeCell ref="A553:C553"/>
    <mergeCell ref="A498:C498"/>
    <mergeCell ref="A565:C565"/>
    <mergeCell ref="A566:C566"/>
    <mergeCell ref="A436:C436"/>
    <mergeCell ref="A91:C91"/>
    <mergeCell ref="A92:C92"/>
    <mergeCell ref="A447:C447"/>
    <mergeCell ref="A409:C409"/>
    <mergeCell ref="A290:C290"/>
    <mergeCell ref="A326:C326"/>
    <mergeCell ref="A340:C340"/>
    <mergeCell ref="A341:C341"/>
    <mergeCell ref="A361:C361"/>
    <mergeCell ref="A362:C362"/>
    <mergeCell ref="A368:C368"/>
    <mergeCell ref="A369:C369"/>
    <mergeCell ref="A385:C385"/>
    <mergeCell ref="A386:C386"/>
    <mergeCell ref="A397:C397"/>
    <mergeCell ref="A260:C260"/>
  </mergeCells>
  <pageMargins left="0.70866141732283472" right="0.70866141732283472" top="1.1417322834645669" bottom="1.1417322834645669" header="0.74803149606299213" footer="0.74803149606299213"/>
  <pageSetup paperSize="9" scale="63" fitToHeight="0" orientation="portrait" r:id="rId1"/>
  <headerFooter alignWithMargins="0"/>
  <rowBreaks count="3" manualBreakCount="3">
    <brk id="102" max="8" man="1"/>
    <brk id="210" max="8" man="1"/>
    <brk id="458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64" width="9" customWidth="1"/>
    <col min="65" max="65" width="9.140625" customWidth="1"/>
  </cols>
  <sheetData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SAŽETAK</vt:lpstr>
      <vt:lpstr>_Račun_prihoda_i_rashoda</vt:lpstr>
      <vt:lpstr>Prihodi i rashodi po izvorima</vt:lpstr>
      <vt:lpstr>Rashodi_prema_funkcijskoj_kl</vt:lpstr>
      <vt:lpstr>Račun_financiranja</vt:lpstr>
      <vt:lpstr>Račun financiranja po izvorima</vt:lpstr>
      <vt:lpstr>POSEBNI_DIO</vt:lpstr>
      <vt:lpstr>List1</vt:lpstr>
      <vt:lpstr>POSEBNI_DIO!Ispis_naslova</vt:lpstr>
      <vt:lpstr>_Račun_prihoda_i_rashoda!Podrucje_ispisa</vt:lpstr>
      <vt:lpstr>POSEBNI_DIO!Podrucje_ispisa</vt:lpstr>
      <vt:lpstr>Račun_financiranja!Podrucje_ispisa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revision>5</cp:revision>
  <cp:lastPrinted>2025-10-14T11:27:58Z</cp:lastPrinted>
  <dcterms:created xsi:type="dcterms:W3CDTF">2022-08-12T12:51:27Z</dcterms:created>
  <dcterms:modified xsi:type="dcterms:W3CDTF">2025-10-15T15:55:08Z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